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L:\dec\rc_dec4-1\4-ORGANISATION\BTS PILOTAGES AUTRES ACADEMIES\Secteur Industriel\BATIMENT\2020\"/>
    </mc:Choice>
  </mc:AlternateContent>
  <bookViews>
    <workbookView xWindow="0" yWindow="0" windowWidth="23040" windowHeight="8832"/>
  </bookViews>
  <sheets>
    <sheet name="Pré-grille U61" sheetId="2" r:id="rId1"/>
  </sheets>
  <definedNames>
    <definedName name="Z_13CAE99E_1326_41E6_A214_B3512518385D_.wvu.Cols" localSheetId="0" hidden="1">'Pré-grille U61'!#REF!,'Pré-grille U61'!$L:$M,'Pré-grille U61'!$O:$P</definedName>
    <definedName name="Z_13CAE99E_1326_41E6_A214_B3512518385D_.wvu.PrintArea" localSheetId="0" hidden="1">'Pré-grille U61'!$A$1:$Q$41</definedName>
    <definedName name="Z_3BB7A45E_33AA_4D17_9C38_AD9C4BD31B32_.wvu.Cols" localSheetId="0" hidden="1">'Pré-grille U61'!$B:$B,'Pré-grille U61'!#REF!,'Pré-grille U61'!$L:$M,'Pré-grille U61'!$O:$P</definedName>
    <definedName name="Z_3BB7A45E_33AA_4D17_9C38_AD9C4BD31B32_.wvu.PrintArea" localSheetId="0" hidden="1">'Pré-grille U61'!$A$1:$Q$41</definedName>
    <definedName name="Z_58D11F85_1728_46EC_8846_1A90263BE3AD_.wvu.Cols" localSheetId="0" hidden="1">'Pré-grille U61'!$B:$B,'Pré-grille U61'!#REF!</definedName>
    <definedName name="Z_58D11F85_1728_46EC_8846_1A90263BE3AD_.wvu.PrintArea" localSheetId="0" hidden="1">'Pré-grille U61'!$A$1:$Q$41</definedName>
    <definedName name="_xlnm.Print_Area" localSheetId="0">'Pré-grille U61'!$A$1:$Q$39</definedName>
  </definedNames>
  <calcPr calcId="191029"/>
  <customWorkbookViews>
    <customWorkbookView name="impression" guid="{3BB7A45E-33AA-4D17-9C38-AD9C4BD31B32}" maximized="1" xWindow="-9" yWindow="-9" windowWidth="1618" windowHeight="918" activeSheetId="2"/>
    <customWorkbookView name="impression avec indicaterus" guid="{13CAE99E-1326-41E6-A214-B3512518385D}" maximized="1" xWindow="-1929" yWindow="-9" windowWidth="1938" windowHeight="1098" activeSheetId="2"/>
    <customWorkbookView name="tout" guid="{58D11F85-1728-46EC-8846-1A90263BE3AD}" maximized="1" xWindow="-9" yWindow="-9" windowWidth="1618" windowHeight="918"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38" i="2" l="1"/>
  <c r="C39" i="2" s="1"/>
  <c r="N26" i="2" l="1"/>
  <c r="N23" i="2"/>
  <c r="N14" i="2"/>
  <c r="N8" i="2"/>
  <c r="N32" i="2" l="1"/>
  <c r="M5" i="2"/>
  <c r="M6" i="2"/>
  <c r="M7" i="2"/>
  <c r="M9" i="2"/>
  <c r="M10" i="2"/>
  <c r="M11" i="2"/>
  <c r="M12" i="2"/>
  <c r="M13" i="2"/>
  <c r="M15" i="2"/>
  <c r="M16" i="2"/>
  <c r="M17" i="2"/>
  <c r="M18" i="2"/>
  <c r="M19" i="2"/>
  <c r="M20" i="2"/>
  <c r="M21" i="2"/>
  <c r="M22" i="2"/>
  <c r="M24" i="2"/>
  <c r="M25" i="2"/>
  <c r="M27" i="2"/>
  <c r="M28" i="2"/>
  <c r="M29" i="2"/>
  <c r="M30" i="2"/>
  <c r="M31" i="2"/>
  <c r="M4" i="2"/>
  <c r="L5" i="2" l="1"/>
  <c r="L6" i="2"/>
  <c r="L7" i="2"/>
  <c r="L8" i="2"/>
  <c r="L9" i="2"/>
  <c r="L10" i="2"/>
  <c r="L11" i="2"/>
  <c r="L12" i="2"/>
  <c r="L13" i="2"/>
  <c r="L14" i="2"/>
  <c r="L15" i="2"/>
  <c r="L16" i="2"/>
  <c r="L17" i="2"/>
  <c r="L18" i="2"/>
  <c r="L19" i="2"/>
  <c r="L20" i="2"/>
  <c r="L21" i="2"/>
  <c r="L22" i="2"/>
  <c r="L23" i="2"/>
  <c r="L24" i="2"/>
  <c r="L25" i="2"/>
  <c r="L26" i="2"/>
  <c r="L27" i="2"/>
  <c r="L28" i="2"/>
  <c r="L29" i="2"/>
  <c r="L30" i="2"/>
  <c r="L31" i="2"/>
  <c r="L4" i="2"/>
  <c r="N3" i="2" l="1"/>
  <c r="H21" i="2" l="1"/>
  <c r="H7" i="2"/>
  <c r="C36" i="2" l="1"/>
  <c r="J24" i="2"/>
  <c r="J20" i="2"/>
  <c r="J5" i="2"/>
  <c r="J12" i="2"/>
  <c r="J9" i="2"/>
  <c r="J6" i="2"/>
  <c r="J28" i="2"/>
  <c r="J27" i="2"/>
  <c r="H31" i="2"/>
  <c r="H30" i="2"/>
  <c r="H29" i="2"/>
  <c r="H28" i="2"/>
  <c r="H27" i="2"/>
  <c r="H25" i="2"/>
  <c r="H24" i="2"/>
  <c r="H22" i="2"/>
  <c r="H20" i="2"/>
  <c r="H19" i="2"/>
  <c r="H18" i="2"/>
  <c r="H17" i="2"/>
  <c r="H16" i="2"/>
  <c r="H15" i="2"/>
  <c r="H13" i="2"/>
  <c r="H12" i="2"/>
  <c r="H11" i="2"/>
  <c r="H10" i="2"/>
  <c r="H9" i="2"/>
  <c r="H4" i="2"/>
  <c r="H5" i="2"/>
  <c r="H6" i="2"/>
  <c r="J16" i="2"/>
  <c r="H2" i="2" l="1"/>
  <c r="J18" i="2"/>
  <c r="J22" i="2"/>
  <c r="J13" i="2"/>
  <c r="J10" i="2"/>
  <c r="J7" i="2"/>
  <c r="J4" i="2"/>
  <c r="J19" i="2"/>
  <c r="J15" i="2"/>
  <c r="J29" i="2"/>
  <c r="J11" i="2"/>
  <c r="J21" i="2"/>
  <c r="J17" i="2"/>
  <c r="J30" i="2"/>
  <c r="J31" i="2"/>
  <c r="J25" i="2"/>
  <c r="O32" i="2" l="1"/>
  <c r="J26" i="2" l="1"/>
  <c r="J3" i="2"/>
  <c r="J23" i="2"/>
  <c r="J8" i="2"/>
  <c r="J14" i="2"/>
  <c r="M32" i="2"/>
  <c r="K21" i="2" l="1"/>
  <c r="K22" i="2"/>
  <c r="K19" i="2"/>
  <c r="K20" i="2"/>
  <c r="K17" i="2"/>
  <c r="K18" i="2"/>
  <c r="K15" i="2"/>
  <c r="K16" i="2"/>
  <c r="K25" i="2"/>
  <c r="K24" i="2"/>
  <c r="K28" i="2"/>
  <c r="K27" i="2"/>
  <c r="K29" i="2"/>
  <c r="K30" i="2"/>
  <c r="K31" i="2"/>
  <c r="K13" i="2"/>
  <c r="K10" i="2"/>
  <c r="K9" i="2"/>
  <c r="K12" i="2"/>
  <c r="K11" i="2"/>
  <c r="K7" i="2"/>
  <c r="K4" i="2"/>
  <c r="K5" i="2"/>
  <c r="K6" i="2"/>
  <c r="K14" i="2" l="1"/>
  <c r="K26" i="2"/>
  <c r="K3" i="2"/>
  <c r="K23" i="2"/>
  <c r="K8" i="2"/>
  <c r="P32" i="2" l="1"/>
</calcChain>
</file>

<file path=xl/sharedStrings.xml><?xml version="1.0" encoding="utf-8"?>
<sst xmlns="http://schemas.openxmlformats.org/spreadsheetml/2006/main" count="97" uniqueCount="70">
  <si>
    <t>Compétences évaluées</t>
  </si>
  <si>
    <t>Indicateurs de performance</t>
  </si>
  <si>
    <t>Ctrl</t>
  </si>
  <si>
    <t>Poids suppri</t>
  </si>
  <si>
    <t>Poids réel compté</t>
  </si>
  <si>
    <t>Poids théorique</t>
  </si>
  <si>
    <t>% évalué</t>
  </si>
  <si>
    <t>Nombre de points</t>
  </si>
  <si>
    <t>C2 : Exprimer techniquement les besoins d’un client</t>
  </si>
  <si>
    <t>C15 : Gérer les dépenses et recettes d’un chantier</t>
  </si>
  <si>
    <t>C16 : Conduire les travaux en phase de gros œuvre</t>
  </si>
  <si>
    <t>C18 : Assurer la coordination avec les intervenants du chantier</t>
  </si>
  <si>
    <t>Proposer des variantes techniques</t>
  </si>
  <si>
    <t>Présenter et justifier les solutions proposées</t>
  </si>
  <si>
    <t>LeLes données recueillies sont utiles et suffisantes à la définition du besoin.</t>
  </si>
  <si>
    <t>L’expression du besoin est fidèlement exprimée sous une forme écrite ou graphique.</t>
  </si>
  <si>
    <t>Les variantes proposées correspondent au besoin.</t>
  </si>
  <si>
    <t>Établir l'avancement des travaux y compris les travaux modificatifs</t>
  </si>
  <si>
    <t>Établir une situation de travaux y compris les travaux modificatifs</t>
  </si>
  <si>
    <t>Valider les factures des fournisseurs (bons de livraison – factures)</t>
  </si>
  <si>
    <t>Récupérer et saisir les coûts réels des dépenses</t>
  </si>
  <si>
    <t>Analyser les écarts sur la base des tableaux de bord établis</t>
  </si>
  <si>
    <t>L'avancement des travaux est exprimé en pourcentage ou en quantités des travaux budgétés et correspond aux travaux réalisés.</t>
  </si>
  <si>
    <t>La situation est établie conformément à l'avancement dans le respect du marché.</t>
  </si>
  <si>
    <t>Les factures et les bons de livraison sont comparés pour validation et accord. Une justification est fournie si nécessaire.</t>
  </si>
  <si>
    <t>L'ensemble des coûts matériels, matériaux et main d’œuvre est collecté et saisi dans des tableaux de suivi des dépenses.</t>
  </si>
  <si>
    <t>Les écarts entre les dépenses réelles et le budget prévisionnel sont détectés et leurs causes sont identifiées.</t>
  </si>
  <si>
    <t>Contrôler l'exécution des ouvrages y compris les interfaces entre les corps d’états.</t>
  </si>
  <si>
    <t>Adapter les moyens en main d’œuvre et en matériel</t>
  </si>
  <si>
    <t>Planifier et coordonner des interventions et des approvisionnements</t>
  </si>
  <si>
    <t>Mettre à jour l’avancement des travaux et établir les mesures correctives.</t>
  </si>
  <si>
    <t>Compléter les documents du chantier (PPSPS, PAJ, fiches,..)</t>
  </si>
  <si>
    <t>Vérifier la conformité des équipements, matériaux et matériels livrés</t>
  </si>
  <si>
    <t>Faire respecter les dispositions d'hygiène, de sécurité et de protection de l'environnement.</t>
  </si>
  <si>
    <t>Participer à la réception de tout ou partie des ouvrages</t>
  </si>
  <si>
    <t>La conformité des ouvrages est contrôlée par rapport au dossier d'exécution. Les anomalies éventuelles sont détectées et des mesures correctives sont proposées.</t>
  </si>
  <si>
    <t>Les moyens en main d’œuvre et en matériel sont optimisés en fonction des aléas.</t>
  </si>
  <si>
    <t>Les interventions et les approvisionnements sont effectués au moment opportun.</t>
  </si>
  <si>
    <t>La mise à jour sur le calendrier correspond à l'avancement des travaux. Les corrections proposées sont adaptées à la situation.</t>
  </si>
  <si>
    <t>Les documents sont correctement renseignés. Des avenants sont rédigés.</t>
  </si>
  <si>
    <t>Les vérifications nécessaires sont réalisées. Elles sont conformes aux exigences attendues. Les corrections éventuelles sont apportées.</t>
  </si>
  <si>
    <t xml:space="preserve">Les consignes liées aux dispositions d'hygiène, de sécurité et de protection de l'environnement sont explicitées.
La collecte sélective et la gestion des déchets sont effectuées conformément à la réglementation en vigueur et au dossier marché.
Les protections individuelles et collectives sont mises en œuvre. Les règles d'hygiène sont appliquées.
Les manquements sont identifiés et corrigés.
</t>
  </si>
  <si>
    <t xml:space="preserve">Les documents de non-conformité destinés aux opérations préalables à la réception sont complétés.
Les opérations nécessaires à la levée des réserves sont effectuées dans le délai imparti.
</t>
  </si>
  <si>
    <t>Conduire une réunion de travail</t>
  </si>
  <si>
    <t xml:space="preserve">La réunion est préparée. Les échanges d’informations sont organisés.
Les consignes sont transmises.
Un constat des avancements est établi. Les retards et difficultés sont pointés. Des mesures correctives sont discutées et adoptées. Les interfaces sont gérées. Un compte-rendu est rédigé et diffusé.
</t>
  </si>
  <si>
    <t>Les interventions des différents corps d’état sont déclenchées dans le respect des calendriers. Les interfaces sont gérées et le suivi est assuré.</t>
  </si>
  <si>
    <t>Planifier et coordonner les interventions des corps d’état.</t>
  </si>
  <si>
    <t>Recueillir des données</t>
  </si>
  <si>
    <t>Traduire techniquement le besoin</t>
  </si>
  <si>
    <t>COMMUNIQUER ET RENDRE COMPTE</t>
  </si>
  <si>
    <t>Exploitation d’outils de communication adaptés</t>
  </si>
  <si>
    <t>Organisation et structure de la présentation</t>
  </si>
  <si>
    <t>Attitude et qualité de l’expression orale</t>
  </si>
  <si>
    <t>Qualité de l’expression écrite</t>
  </si>
  <si>
    <t>Organisation et structure du rapport</t>
  </si>
  <si>
    <t>OUI</t>
  </si>
  <si>
    <t>EVALUE</t>
  </si>
  <si>
    <t>Chaque comp est évaluée</t>
  </si>
  <si>
    <t>CTRL CMP</t>
  </si>
  <si>
    <t>Compétences</t>
  </si>
  <si>
    <t>NON</t>
  </si>
  <si>
    <t>Plus de la moitié des lignes (indicateurs) doivent être évaluées</t>
  </si>
  <si>
    <r>
      <t xml:space="preserve">NOM </t>
    </r>
    <r>
      <rPr>
        <b/>
        <sz val="12"/>
        <rFont val="Arial"/>
        <family val="2"/>
      </rPr>
      <t xml:space="preserve">DU CANDIDAT: </t>
    </r>
    <r>
      <rPr>
        <b/>
        <sz val="12"/>
        <color rgb="FFFF0000"/>
        <rFont val="Arial"/>
        <family val="2"/>
      </rPr>
      <t xml:space="preserve">
PRENOM </t>
    </r>
    <r>
      <rPr>
        <b/>
        <sz val="12"/>
        <color theme="1"/>
        <rFont val="Arial"/>
        <family val="2"/>
      </rPr>
      <t>DU</t>
    </r>
    <r>
      <rPr>
        <b/>
        <sz val="12"/>
        <color rgb="FFFF0000"/>
        <rFont val="Arial"/>
        <family val="2"/>
      </rPr>
      <t xml:space="preserve"> </t>
    </r>
    <r>
      <rPr>
        <b/>
        <sz val="12"/>
        <color theme="1"/>
        <rFont val="Arial"/>
        <family val="2"/>
      </rPr>
      <t xml:space="preserve">CANDIDAT: </t>
    </r>
  </si>
  <si>
    <t>BTS BATIMENT
U61
Annexe 14: Pré-grille d'évaluation</t>
  </si>
  <si>
    <t>SESSION 2021</t>
  </si>
  <si>
    <t>ELEMENTS DE CONTENUS PRESENTES AU RAPPORT D'ACTIVITE</t>
  </si>
  <si>
    <t>Contrôle des compétences présentées à l'épreuve U61</t>
  </si>
  <si>
    <t xml:space="preserve">Date et signature du candidat: </t>
  </si>
  <si>
    <t>Nom, date et signature du responsable de la formation :</t>
  </si>
  <si>
    <t>toutes les compétence doivent être évaluées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</si>
</sst>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9" x14ac:knownFonts="1">
    <font>
      <sz val="11"/>
      <color theme="1"/>
      <name val="Calibri"/>
      <family val="2"/>
      <scheme val="minor"/>
    </font>
    <font>
      <sz val="11"/>
      <color theme="1"/>
      <name val="Calibri"/>
      <family val="2"/>
      <scheme val="minor"/>
    </font>
    <font>
      <b/>
      <sz val="11"/>
      <color theme="1"/>
      <name val="Arial"/>
      <family val="2"/>
    </font>
    <font>
      <sz val="11"/>
      <color theme="1"/>
      <name val="Arial"/>
      <family val="2"/>
    </font>
    <font>
      <b/>
      <sz val="12"/>
      <color theme="1"/>
      <name val="Arial"/>
      <family val="2"/>
    </font>
    <font>
      <sz val="12"/>
      <color theme="1"/>
      <name val="Arial"/>
      <family val="2"/>
    </font>
    <font>
      <b/>
      <sz val="18"/>
      <color theme="1"/>
      <name val="Arial"/>
      <family val="2"/>
    </font>
    <font>
      <b/>
      <sz val="11"/>
      <color rgb="FFFF0000"/>
      <name val="Arial"/>
      <family val="2"/>
    </font>
    <font>
      <b/>
      <sz val="12"/>
      <color rgb="FFFF0000"/>
      <name val="Arial"/>
      <family val="2"/>
    </font>
    <font>
      <b/>
      <sz val="20"/>
      <color theme="1"/>
      <name val="Arial"/>
      <family val="2"/>
    </font>
    <font>
      <sz val="11"/>
      <color rgb="FFFF0000"/>
      <name val="Arial"/>
      <family val="2"/>
    </font>
    <font>
      <b/>
      <i/>
      <sz val="12"/>
      <color theme="1"/>
      <name val="Arial"/>
      <family val="2"/>
    </font>
    <font>
      <sz val="9"/>
      <color rgb="FFFF0000"/>
      <name val="Arial"/>
      <family val="2"/>
    </font>
    <font>
      <sz val="10"/>
      <color theme="1"/>
      <name val="Arial"/>
      <family val="2"/>
    </font>
    <font>
      <sz val="10"/>
      <color rgb="FFFF0000"/>
      <name val="Arial"/>
      <family val="2"/>
    </font>
    <font>
      <b/>
      <sz val="10"/>
      <color theme="1"/>
      <name val="Arial"/>
      <family val="2"/>
    </font>
    <font>
      <i/>
      <sz val="12"/>
      <color theme="1"/>
      <name val="Arial"/>
      <family val="2"/>
    </font>
    <font>
      <b/>
      <sz val="11"/>
      <color indexed="10"/>
      <name val="Arial"/>
      <family val="2"/>
    </font>
    <font>
      <i/>
      <sz val="8"/>
      <color indexed="10"/>
      <name val="Arial"/>
      <family val="2"/>
    </font>
    <font>
      <sz val="9"/>
      <name val="Arial"/>
      <family val="2"/>
    </font>
    <font>
      <b/>
      <sz val="12"/>
      <name val="Arial"/>
      <family val="2"/>
    </font>
    <font>
      <i/>
      <sz val="9"/>
      <name val="Arial"/>
      <family val="2"/>
    </font>
    <font>
      <b/>
      <sz val="10"/>
      <name val="Arial"/>
      <family val="2"/>
    </font>
    <font>
      <b/>
      <sz val="14"/>
      <color theme="1"/>
      <name val="Arial"/>
      <family val="2"/>
    </font>
    <font>
      <b/>
      <sz val="14"/>
      <color rgb="FFFF0000"/>
      <name val="Arial"/>
      <family val="2"/>
    </font>
    <font>
      <b/>
      <sz val="16"/>
      <color rgb="FFFF0000"/>
      <name val="Arial"/>
      <family val="2"/>
    </font>
    <font>
      <b/>
      <sz val="11"/>
      <color theme="0"/>
      <name val="Arial"/>
      <family val="2"/>
    </font>
    <font>
      <sz val="14"/>
      <color rgb="FFFF0000"/>
      <name val="Arial"/>
      <family val="2"/>
    </font>
    <font>
      <b/>
      <i/>
      <sz val="10"/>
      <name val="Arial"/>
      <family val="2"/>
    </font>
  </fonts>
  <fills count="6">
    <fill>
      <patternFill patternType="none"/>
    </fill>
    <fill>
      <patternFill patternType="gray125"/>
    </fill>
    <fill>
      <patternFill patternType="solid">
        <fgColor theme="0"/>
        <bgColor indexed="64"/>
      </patternFill>
    </fill>
    <fill>
      <patternFill patternType="solid">
        <fgColor rgb="FFFFFF99"/>
        <bgColor indexed="64"/>
      </patternFill>
    </fill>
    <fill>
      <patternFill patternType="solid">
        <fgColor theme="5" tint="0.79998168889431442"/>
        <bgColor indexed="64"/>
      </patternFill>
    </fill>
    <fill>
      <patternFill patternType="solid">
        <fgColor theme="0" tint="-0.14999847407452621"/>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top/>
      <bottom/>
      <diagonal/>
    </border>
    <border>
      <left style="thin">
        <color indexed="64"/>
      </left>
      <right style="thin">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s>
  <cellStyleXfs count="2">
    <xf numFmtId="0" fontId="0" fillId="0" borderId="0"/>
    <xf numFmtId="9" fontId="1" fillId="0" borderId="0" applyFont="0" applyFill="0" applyBorder="0" applyAlignment="0" applyProtection="0"/>
  </cellStyleXfs>
  <cellXfs count="121">
    <xf numFmtId="0" fontId="0" fillId="0" borderId="0" xfId="0"/>
    <xf numFmtId="0" fontId="3" fillId="0" borderId="0" xfId="0" applyFont="1"/>
    <xf numFmtId="0" fontId="13" fillId="0" borderId="0" xfId="0" applyFont="1" applyAlignment="1">
      <alignment horizontal="center" vertical="center" textRotation="90" wrapText="1"/>
    </xf>
    <xf numFmtId="0" fontId="3" fillId="0" borderId="0" xfId="0" applyFont="1" applyBorder="1"/>
    <xf numFmtId="0" fontId="13" fillId="0" borderId="0" xfId="0" applyFont="1"/>
    <xf numFmtId="0" fontId="13" fillId="0" borderId="0" xfId="0" applyFont="1" applyFill="1" applyAlignment="1">
      <alignment wrapText="1"/>
    </xf>
    <xf numFmtId="0" fontId="3" fillId="0" borderId="0" xfId="0" applyFont="1" applyAlignment="1">
      <alignment horizontal="center"/>
    </xf>
    <xf numFmtId="0" fontId="2" fillId="0" borderId="0" xfId="0" applyFont="1" applyAlignment="1"/>
    <xf numFmtId="0" fontId="12" fillId="0" borderId="0" xfId="0" applyFont="1"/>
    <xf numFmtId="0" fontId="10" fillId="0" borderId="0" xfId="0" applyFont="1" applyAlignment="1">
      <alignment horizontal="center"/>
    </xf>
    <xf numFmtId="0" fontId="4" fillId="3" borderId="1" xfId="0" applyFont="1" applyFill="1" applyBorder="1" applyAlignment="1" applyProtection="1">
      <alignment horizontal="center" vertical="center"/>
      <protection locked="0"/>
    </xf>
    <xf numFmtId="0" fontId="4" fillId="3" borderId="8" xfId="0" applyFont="1" applyFill="1" applyBorder="1" applyAlignment="1" applyProtection="1">
      <alignment horizontal="center" vertical="center"/>
      <protection locked="0"/>
    </xf>
    <xf numFmtId="0" fontId="4" fillId="3" borderId="13" xfId="0" applyFont="1" applyFill="1" applyBorder="1" applyAlignment="1" applyProtection="1">
      <alignment horizontal="center" vertical="center"/>
      <protection locked="0"/>
    </xf>
    <xf numFmtId="0" fontId="4" fillId="3" borderId="9" xfId="0" applyFont="1" applyFill="1" applyBorder="1" applyAlignment="1" applyProtection="1">
      <alignment horizontal="center" vertical="center"/>
      <protection locked="0"/>
    </xf>
    <xf numFmtId="0" fontId="4" fillId="3" borderId="10" xfId="0" applyFont="1" applyFill="1" applyBorder="1" applyAlignment="1" applyProtection="1">
      <alignment horizontal="center" vertical="center"/>
      <protection locked="0"/>
    </xf>
    <xf numFmtId="0" fontId="4" fillId="3" borderId="35" xfId="0" applyFont="1" applyFill="1" applyBorder="1" applyAlignment="1" applyProtection="1">
      <alignment horizontal="center" vertical="center"/>
      <protection locked="0"/>
    </xf>
    <xf numFmtId="0" fontId="4" fillId="2" borderId="7" xfId="0" applyFont="1" applyFill="1" applyBorder="1" applyAlignment="1" applyProtection="1">
      <alignment horizontal="center" vertical="center"/>
      <protection locked="0"/>
    </xf>
    <xf numFmtId="0" fontId="4" fillId="2" borderId="7" xfId="0" applyFont="1" applyFill="1" applyBorder="1" applyAlignment="1" applyProtection="1">
      <alignment horizontal="center" vertical="center"/>
    </xf>
    <xf numFmtId="0" fontId="6" fillId="5" borderId="12" xfId="0" applyFont="1" applyFill="1" applyBorder="1" applyAlignment="1" applyProtection="1">
      <alignment horizontal="center" vertical="center" wrapText="1"/>
    </xf>
    <xf numFmtId="0" fontId="2" fillId="2" borderId="12" xfId="0" applyFont="1" applyFill="1" applyBorder="1" applyAlignment="1" applyProtection="1">
      <alignment vertical="center" wrapText="1"/>
    </xf>
    <xf numFmtId="0" fontId="9" fillId="0" borderId="19" xfId="0" applyFont="1" applyFill="1" applyBorder="1" applyAlignment="1" applyProtection="1">
      <alignment vertical="center" wrapText="1"/>
    </xf>
    <xf numFmtId="0" fontId="3" fillId="0" borderId="19" xfId="0" applyFont="1" applyBorder="1" applyAlignment="1" applyProtection="1">
      <alignment wrapText="1"/>
    </xf>
    <xf numFmtId="0" fontId="3" fillId="0" borderId="19" xfId="0" applyFont="1" applyBorder="1" applyProtection="1"/>
    <xf numFmtId="0" fontId="10" fillId="0" borderId="19" xfId="0" applyFont="1" applyBorder="1" applyAlignment="1" applyProtection="1">
      <alignment horizontal="center"/>
    </xf>
    <xf numFmtId="0" fontId="4" fillId="0" borderId="15" xfId="0" applyFont="1" applyBorder="1" applyAlignment="1" applyProtection="1">
      <alignment horizontal="center" vertical="center" wrapText="1"/>
    </xf>
    <xf numFmtId="0" fontId="4" fillId="0" borderId="17" xfId="0" applyFont="1" applyFill="1" applyBorder="1" applyAlignment="1" applyProtection="1">
      <alignment horizontal="center" vertical="center" wrapText="1"/>
    </xf>
    <xf numFmtId="0" fontId="4" fillId="0" borderId="36" xfId="0" applyFont="1" applyBorder="1" applyAlignment="1" applyProtection="1">
      <alignment horizontal="center" vertical="center" wrapText="1"/>
    </xf>
    <xf numFmtId="0" fontId="4" fillId="0" borderId="37" xfId="0" applyFont="1" applyBorder="1" applyAlignment="1" applyProtection="1">
      <alignment horizontal="center" vertical="center" wrapText="1"/>
    </xf>
    <xf numFmtId="0" fontId="26" fillId="0" borderId="0" xfId="0" applyFont="1" applyBorder="1" applyAlignment="1" applyProtection="1">
      <alignment horizontal="center" vertical="center" wrapText="1"/>
    </xf>
    <xf numFmtId="0" fontId="4" fillId="0" borderId="17" xfId="0" applyFont="1" applyBorder="1" applyAlignment="1" applyProtection="1">
      <alignment horizontal="center" vertical="center" wrapText="1"/>
    </xf>
    <xf numFmtId="0" fontId="11" fillId="0" borderId="38" xfId="0" applyFont="1" applyBorder="1" applyAlignment="1" applyProtection="1">
      <alignment horizontal="center" vertical="center" wrapText="1"/>
    </xf>
    <xf numFmtId="0" fontId="4" fillId="0" borderId="29" xfId="0" applyFont="1" applyBorder="1" applyAlignment="1" applyProtection="1">
      <alignment horizontal="center" vertical="center" wrapText="1"/>
    </xf>
    <xf numFmtId="0" fontId="12" fillId="0" borderId="0" xfId="0" applyFont="1" applyBorder="1" applyAlignment="1" applyProtection="1">
      <alignment horizontal="center" vertical="center" wrapText="1"/>
    </xf>
    <xf numFmtId="0" fontId="13" fillId="0" borderId="0" xfId="0" applyFont="1" applyBorder="1" applyAlignment="1" applyProtection="1">
      <alignment horizontal="center" vertical="center" textRotation="90" wrapText="1"/>
    </xf>
    <xf numFmtId="0" fontId="14" fillId="0" borderId="0" xfId="0" applyFont="1" applyBorder="1" applyAlignment="1" applyProtection="1">
      <alignment horizontal="center" vertical="center" textRotation="90" wrapText="1"/>
    </xf>
    <xf numFmtId="0" fontId="15" fillId="0" borderId="28" xfId="0" applyFont="1" applyBorder="1" applyAlignment="1" applyProtection="1">
      <alignment horizontal="center" vertical="center" wrapText="1"/>
    </xf>
    <xf numFmtId="0" fontId="3" fillId="0" borderId="18" xfId="0" applyFont="1" applyFill="1" applyBorder="1" applyAlignment="1" applyProtection="1">
      <alignment horizontal="left" vertical="center" wrapText="1"/>
    </xf>
    <xf numFmtId="9" fontId="5" fillId="4" borderId="6" xfId="1" applyFont="1" applyFill="1" applyBorder="1" applyAlignment="1" applyProtection="1">
      <alignment horizontal="center"/>
    </xf>
    <xf numFmtId="2" fontId="4" fillId="4" borderId="25" xfId="1" applyNumberFormat="1" applyFont="1" applyFill="1" applyBorder="1" applyAlignment="1" applyProtection="1">
      <alignment horizontal="center" vertical="center"/>
    </xf>
    <xf numFmtId="0" fontId="12" fillId="0" borderId="0" xfId="0" applyFont="1" applyBorder="1" applyAlignment="1" applyProtection="1">
      <alignment horizontal="center" vertical="center" textRotation="90" wrapText="1"/>
    </xf>
    <xf numFmtId="0" fontId="7" fillId="0" borderId="0" xfId="0" applyFont="1" applyBorder="1" applyAlignment="1" applyProtection="1">
      <alignment horizontal="center"/>
    </xf>
    <xf numFmtId="0" fontId="4" fillId="0" borderId="21" xfId="0" applyFont="1" applyBorder="1" applyAlignment="1" applyProtection="1">
      <alignment vertical="center" wrapText="1"/>
    </xf>
    <xf numFmtId="0" fontId="5" fillId="0" borderId="1" xfId="0" applyFont="1" applyBorder="1" applyAlignment="1" applyProtection="1">
      <alignment vertical="center" wrapText="1"/>
    </xf>
    <xf numFmtId="0" fontId="17" fillId="0" borderId="0" xfId="0" applyFont="1" applyFill="1" applyBorder="1" applyAlignment="1" applyProtection="1">
      <alignment horizontal="left" vertical="center"/>
    </xf>
    <xf numFmtId="9" fontId="16" fillId="0" borderId="24" xfId="1" applyFont="1" applyBorder="1" applyAlignment="1" applyProtection="1">
      <alignment horizontal="center"/>
    </xf>
    <xf numFmtId="0" fontId="12" fillId="0" borderId="0" xfId="0" applyFont="1" applyBorder="1" applyProtection="1"/>
    <xf numFmtId="9" fontId="12" fillId="0" borderId="0" xfId="0" applyNumberFormat="1" applyFont="1" applyBorder="1" applyAlignment="1" applyProtection="1">
      <alignment horizontal="center"/>
    </xf>
    <xf numFmtId="0" fontId="3" fillId="0" borderId="0" xfId="0" applyFont="1" applyBorder="1" applyProtection="1"/>
    <xf numFmtId="1" fontId="10" fillId="0" borderId="0" xfId="0" applyNumberFormat="1" applyFont="1" applyBorder="1" applyAlignment="1" applyProtection="1">
      <alignment horizontal="center"/>
    </xf>
    <xf numFmtId="0" fontId="10" fillId="0" borderId="0" xfId="0" applyFont="1" applyBorder="1" applyAlignment="1" applyProtection="1">
      <alignment horizontal="center"/>
    </xf>
    <xf numFmtId="0" fontId="5" fillId="5" borderId="9" xfId="0" applyFont="1" applyFill="1" applyBorder="1" applyAlignment="1" applyProtection="1">
      <alignment vertical="center" wrapText="1"/>
    </xf>
    <xf numFmtId="0" fontId="4" fillId="0" borderId="22" xfId="0" applyFont="1" applyBorder="1" applyAlignment="1" applyProtection="1">
      <alignment vertical="center" wrapText="1"/>
    </xf>
    <xf numFmtId="0" fontId="5" fillId="0" borderId="9" xfId="0" applyFont="1" applyBorder="1" applyAlignment="1" applyProtection="1">
      <alignment vertical="center" wrapText="1"/>
    </xf>
    <xf numFmtId="0" fontId="4" fillId="0" borderId="32" xfId="0" applyFont="1" applyBorder="1" applyAlignment="1" applyProtection="1">
      <alignment vertical="center" wrapText="1"/>
    </xf>
    <xf numFmtId="9" fontId="16" fillId="0" borderId="33" xfId="1" applyFont="1" applyBorder="1" applyAlignment="1" applyProtection="1">
      <alignment horizontal="center"/>
    </xf>
    <xf numFmtId="0" fontId="4" fillId="5" borderId="21" xfId="0" applyFont="1" applyFill="1" applyBorder="1" applyAlignment="1" applyProtection="1">
      <alignment horizontal="left" vertical="center" wrapText="1" indent="8"/>
    </xf>
    <xf numFmtId="0" fontId="4" fillId="5" borderId="22" xfId="0" applyFont="1" applyFill="1" applyBorder="1" applyAlignment="1" applyProtection="1">
      <alignment horizontal="left" vertical="center" wrapText="1" indent="8"/>
    </xf>
    <xf numFmtId="0" fontId="18" fillId="0" borderId="0" xfId="0" applyFont="1" applyBorder="1" applyAlignment="1" applyProtection="1">
      <alignment vertical="center"/>
    </xf>
    <xf numFmtId="0" fontId="18" fillId="0" borderId="0" xfId="0" applyFont="1" applyBorder="1" applyAlignment="1" applyProtection="1">
      <alignment horizontal="center" vertical="center"/>
    </xf>
    <xf numFmtId="0" fontId="13" fillId="0" borderId="0" xfId="0" applyFont="1" applyBorder="1" applyProtection="1"/>
    <xf numFmtId="0" fontId="2" fillId="0" borderId="0" xfId="0" applyFont="1" applyBorder="1" applyAlignment="1" applyProtection="1"/>
    <xf numFmtId="0" fontId="25" fillId="0" borderId="0" xfId="0" applyFont="1" applyBorder="1" applyAlignment="1" applyProtection="1">
      <alignment horizontal="center" vertical="center"/>
    </xf>
    <xf numFmtId="0" fontId="27" fillId="0" borderId="0" xfId="0" applyFont="1" applyBorder="1" applyAlignment="1" applyProtection="1">
      <alignment horizontal="center" vertical="center"/>
    </xf>
    <xf numFmtId="9" fontId="7" fillId="0" borderId="0" xfId="0" applyNumberFormat="1" applyFont="1" applyBorder="1" applyAlignment="1" applyProtection="1">
      <alignment vertical="center"/>
    </xf>
    <xf numFmtId="0" fontId="19" fillId="0" borderId="0" xfId="0" applyFont="1" applyBorder="1" applyAlignment="1" applyProtection="1">
      <alignment horizontal="center" vertical="center"/>
    </xf>
    <xf numFmtId="0" fontId="19" fillId="0" borderId="0" xfId="0" applyFont="1" applyBorder="1" applyAlignment="1" applyProtection="1">
      <alignment vertical="top" wrapText="1"/>
    </xf>
    <xf numFmtId="0" fontId="19" fillId="0" borderId="0" xfId="0" applyFont="1" applyBorder="1" applyAlignment="1" applyProtection="1">
      <alignment horizontal="center" vertical="top" wrapText="1"/>
    </xf>
    <xf numFmtId="0" fontId="4" fillId="2" borderId="11" xfId="0" applyFont="1" applyFill="1" applyBorder="1" applyAlignment="1" applyProtection="1">
      <alignment horizontal="center" vertical="center"/>
    </xf>
    <xf numFmtId="2" fontId="5" fillId="0" borderId="14" xfId="1" applyNumberFormat="1" applyFont="1" applyFill="1" applyBorder="1" applyAlignment="1"/>
    <xf numFmtId="9" fontId="5" fillId="4" borderId="39" xfId="0" applyNumberFormat="1" applyFont="1" applyFill="1" applyBorder="1" applyAlignment="1" applyProtection="1">
      <alignment horizontal="center"/>
    </xf>
    <xf numFmtId="9" fontId="5" fillId="0" borderId="21" xfId="0" applyNumberFormat="1" applyFont="1" applyFill="1" applyBorder="1" applyAlignment="1" applyProtection="1">
      <alignment horizontal="right"/>
    </xf>
    <xf numFmtId="9" fontId="5" fillId="0" borderId="22" xfId="0" applyNumberFormat="1" applyFont="1" applyFill="1" applyBorder="1" applyAlignment="1" applyProtection="1">
      <alignment horizontal="right"/>
    </xf>
    <xf numFmtId="9" fontId="16" fillId="0" borderId="40" xfId="1" applyFont="1" applyBorder="1" applyAlignment="1" applyProtection="1">
      <alignment horizontal="center"/>
    </xf>
    <xf numFmtId="2" fontId="5" fillId="0" borderId="34" xfId="1" applyNumberFormat="1" applyFont="1" applyFill="1" applyBorder="1" applyAlignment="1"/>
    <xf numFmtId="9" fontId="5" fillId="0" borderId="32" xfId="0" applyNumberFormat="1" applyFont="1" applyFill="1" applyBorder="1" applyAlignment="1" applyProtection="1">
      <alignment horizontal="right"/>
    </xf>
    <xf numFmtId="9" fontId="5" fillId="4" borderId="39" xfId="1" applyFont="1" applyFill="1" applyBorder="1" applyAlignment="1" applyProtection="1">
      <alignment horizontal="center"/>
    </xf>
    <xf numFmtId="9" fontId="5" fillId="0" borderId="21" xfId="1" applyNumberFormat="1" applyFont="1" applyFill="1" applyBorder="1" applyAlignment="1" applyProtection="1">
      <alignment horizontal="right"/>
    </xf>
    <xf numFmtId="9" fontId="5" fillId="0" borderId="22" xfId="1" applyNumberFormat="1" applyFont="1" applyFill="1" applyBorder="1" applyAlignment="1" applyProtection="1">
      <alignment horizontal="right"/>
    </xf>
    <xf numFmtId="2" fontId="24" fillId="0" borderId="0" xfId="0" applyNumberFormat="1" applyFont="1" applyBorder="1" applyAlignment="1" applyProtection="1">
      <alignment horizontal="center" vertical="center"/>
    </xf>
    <xf numFmtId="0" fontId="17" fillId="0" borderId="0" xfId="0" applyFont="1" applyBorder="1" applyAlignment="1" applyProtection="1">
      <alignment horizontal="center" vertical="center" wrapText="1"/>
    </xf>
    <xf numFmtId="0" fontId="21" fillId="0" borderId="0" xfId="0" applyFont="1" applyBorder="1" applyAlignment="1" applyProtection="1">
      <alignment vertical="center"/>
    </xf>
    <xf numFmtId="0" fontId="8" fillId="0" borderId="0" xfId="0" applyFont="1" applyBorder="1" applyAlignment="1" applyProtection="1">
      <alignment vertical="top"/>
    </xf>
    <xf numFmtId="164" fontId="8" fillId="0" borderId="12" xfId="0" applyNumberFormat="1" applyFont="1" applyBorder="1" applyAlignment="1" applyProtection="1">
      <alignment vertical="center"/>
    </xf>
    <xf numFmtId="0" fontId="2" fillId="0" borderId="29" xfId="0" applyFont="1" applyBorder="1" applyAlignment="1">
      <alignment horizontal="left" vertical="top"/>
    </xf>
    <xf numFmtId="0" fontId="2" fillId="0" borderId="31" xfId="0" applyFont="1" applyBorder="1" applyAlignment="1">
      <alignment horizontal="left" vertical="top"/>
    </xf>
    <xf numFmtId="0" fontId="2" fillId="0" borderId="30" xfId="0" applyFont="1" applyBorder="1" applyAlignment="1">
      <alignment horizontal="left" vertical="top"/>
    </xf>
    <xf numFmtId="0" fontId="8" fillId="3" borderId="2" xfId="0" applyFont="1" applyFill="1" applyBorder="1" applyAlignment="1" applyProtection="1">
      <alignment horizontal="left" vertical="center" wrapText="1"/>
      <protection locked="0"/>
    </xf>
    <xf numFmtId="0" fontId="9" fillId="3" borderId="3" xfId="0" applyFont="1" applyFill="1" applyBorder="1" applyAlignment="1" applyProtection="1">
      <alignment horizontal="left" vertical="center" wrapText="1"/>
      <protection locked="0"/>
    </xf>
    <xf numFmtId="0" fontId="9" fillId="3" borderId="4" xfId="0" applyFont="1" applyFill="1" applyBorder="1" applyAlignment="1" applyProtection="1">
      <alignment horizontal="left" vertical="center" wrapText="1"/>
      <protection locked="0"/>
    </xf>
    <xf numFmtId="0" fontId="15" fillId="3" borderId="29" xfId="0" applyFont="1" applyFill="1" applyBorder="1" applyAlignment="1" applyProtection="1">
      <alignment horizontal="center" vertical="center" wrapText="1"/>
      <protection locked="0"/>
    </xf>
    <xf numFmtId="0" fontId="15" fillId="3" borderId="30" xfId="0" applyFont="1" applyFill="1" applyBorder="1" applyAlignment="1" applyProtection="1">
      <alignment horizontal="center" vertical="center" wrapText="1"/>
      <protection locked="0"/>
    </xf>
    <xf numFmtId="0" fontId="15" fillId="3" borderId="31" xfId="0" applyFont="1" applyFill="1" applyBorder="1" applyAlignment="1" applyProtection="1">
      <alignment horizontal="center" vertical="center" wrapText="1"/>
      <protection locked="0"/>
    </xf>
    <xf numFmtId="0" fontId="2" fillId="3" borderId="29" xfId="0" applyFont="1" applyFill="1" applyBorder="1" applyAlignment="1" applyProtection="1">
      <alignment horizontal="center" vertical="center"/>
      <protection locked="0"/>
    </xf>
    <xf numFmtId="0" fontId="2" fillId="3" borderId="30" xfId="0" applyFont="1" applyFill="1" applyBorder="1" applyAlignment="1" applyProtection="1">
      <alignment horizontal="center" vertical="center"/>
      <protection locked="0"/>
    </xf>
    <xf numFmtId="0" fontId="2" fillId="3" borderId="31" xfId="0" applyFont="1" applyFill="1" applyBorder="1" applyAlignment="1" applyProtection="1">
      <alignment horizontal="center" vertical="center"/>
      <protection locked="0"/>
    </xf>
    <xf numFmtId="0" fontId="4" fillId="4" borderId="15" xfId="0" applyFont="1" applyFill="1" applyBorder="1" applyAlignment="1" applyProtection="1">
      <alignment horizontal="left" vertical="center" wrapText="1"/>
    </xf>
    <xf numFmtId="0" fontId="4" fillId="4" borderId="17" xfId="0" applyFont="1" applyFill="1" applyBorder="1" applyAlignment="1" applyProtection="1">
      <alignment horizontal="left" vertical="center" wrapText="1"/>
    </xf>
    <xf numFmtId="0" fontId="4" fillId="4" borderId="6" xfId="0" applyFont="1" applyFill="1" applyBorder="1" applyAlignment="1" applyProtection="1">
      <alignment horizontal="left" vertical="center" wrapText="1"/>
    </xf>
    <xf numFmtId="0" fontId="4" fillId="4" borderId="5" xfId="0" applyFont="1" applyFill="1" applyBorder="1" applyAlignment="1" applyProtection="1">
      <alignment horizontal="left" vertical="center" wrapText="1"/>
    </xf>
    <xf numFmtId="0" fontId="17" fillId="0" borderId="19" xfId="0" applyFont="1" applyBorder="1" applyAlignment="1" applyProtection="1">
      <alignment horizontal="center" vertical="center" wrapText="1"/>
    </xf>
    <xf numFmtId="0" fontId="4" fillId="4" borderId="15" xfId="0" applyFont="1" applyFill="1" applyBorder="1" applyAlignment="1" applyProtection="1">
      <alignment horizontal="left" vertical="center" wrapText="1" indent="4"/>
    </xf>
    <xf numFmtId="0" fontId="4" fillId="4" borderId="17" xfId="0" applyFont="1" applyFill="1" applyBorder="1" applyAlignment="1" applyProtection="1">
      <alignment horizontal="left" vertical="center" wrapText="1" indent="4"/>
    </xf>
    <xf numFmtId="0" fontId="4" fillId="4" borderId="6" xfId="0" applyFont="1" applyFill="1" applyBorder="1" applyAlignment="1" applyProtection="1">
      <alignment horizontal="left" vertical="center" wrapText="1" indent="4"/>
    </xf>
    <xf numFmtId="0" fontId="4" fillId="4" borderId="5" xfId="0" applyFont="1" applyFill="1" applyBorder="1" applyAlignment="1" applyProtection="1">
      <alignment horizontal="left" vertical="center" wrapText="1" indent="4"/>
    </xf>
    <xf numFmtId="0" fontId="3" fillId="0" borderId="19" xfId="0" applyFont="1" applyBorder="1" applyAlignment="1" applyProtection="1">
      <alignment horizontal="center" vertical="center" wrapText="1"/>
    </xf>
    <xf numFmtId="0" fontId="3" fillId="0" borderId="20" xfId="0" applyFont="1" applyBorder="1" applyAlignment="1" applyProtection="1">
      <alignment horizontal="center" vertical="center" wrapText="1"/>
    </xf>
    <xf numFmtId="0" fontId="3" fillId="0" borderId="23" xfId="0" applyFont="1" applyBorder="1" applyAlignment="1" applyProtection="1">
      <alignment horizontal="center" vertical="center" wrapText="1"/>
    </xf>
    <xf numFmtId="0" fontId="3" fillId="0" borderId="27" xfId="0" applyFont="1" applyBorder="1" applyAlignment="1" applyProtection="1">
      <alignment horizontal="center" vertical="center" wrapText="1"/>
    </xf>
    <xf numFmtId="0" fontId="3" fillId="0" borderId="0" xfId="0" applyFont="1" applyBorder="1" applyAlignment="1" applyProtection="1">
      <alignment horizontal="center" vertical="center" wrapText="1"/>
    </xf>
    <xf numFmtId="0" fontId="3" fillId="0" borderId="28" xfId="0" applyFont="1" applyBorder="1" applyAlignment="1" applyProtection="1">
      <alignment horizontal="center" vertical="center" wrapText="1"/>
    </xf>
    <xf numFmtId="0" fontId="23" fillId="0" borderId="29" xfId="0" applyFont="1" applyBorder="1" applyAlignment="1">
      <alignment horizontal="center" vertical="center"/>
    </xf>
    <xf numFmtId="0" fontId="23" fillId="0" borderId="30" xfId="0" applyFont="1" applyBorder="1" applyAlignment="1">
      <alignment horizontal="center" vertical="center"/>
    </xf>
    <xf numFmtId="0" fontId="23" fillId="0" borderId="31" xfId="0" applyFont="1" applyBorder="1" applyAlignment="1">
      <alignment horizontal="center" vertical="center"/>
    </xf>
    <xf numFmtId="0" fontId="28" fillId="0" borderId="18" xfId="0" applyFont="1" applyBorder="1" applyAlignment="1" applyProtection="1">
      <alignment horizontal="center" vertical="center"/>
    </xf>
    <xf numFmtId="0" fontId="28" fillId="0" borderId="19" xfId="0" applyFont="1" applyBorder="1" applyAlignment="1" applyProtection="1">
      <alignment horizontal="center" vertical="center"/>
    </xf>
    <xf numFmtId="9" fontId="23" fillId="0" borderId="16" xfId="0" applyNumberFormat="1" applyFont="1" applyBorder="1" applyAlignment="1" applyProtection="1">
      <alignment horizontal="center" vertical="center"/>
    </xf>
    <xf numFmtId="9" fontId="23" fillId="0" borderId="0" xfId="0" applyNumberFormat="1" applyFont="1" applyBorder="1" applyAlignment="1" applyProtection="1">
      <alignment horizontal="center" vertical="center"/>
    </xf>
    <xf numFmtId="0" fontId="22" fillId="0" borderId="26" xfId="0" applyFont="1" applyBorder="1" applyAlignment="1" applyProtection="1">
      <alignment horizontal="center" vertical="center"/>
    </xf>
    <xf numFmtId="0" fontId="22" fillId="0" borderId="23" xfId="0" applyFont="1" applyBorder="1" applyAlignment="1" applyProtection="1">
      <alignment horizontal="center" vertical="center"/>
    </xf>
    <xf numFmtId="0" fontId="28" fillId="0" borderId="18" xfId="0" applyFont="1" applyBorder="1" applyAlignment="1" applyProtection="1">
      <alignment horizontal="center"/>
    </xf>
    <xf numFmtId="0" fontId="28" fillId="0" borderId="19" xfId="0" applyFont="1" applyBorder="1" applyAlignment="1" applyProtection="1">
      <alignment horizontal="center"/>
    </xf>
  </cellXfs>
  <cellStyles count="2">
    <cellStyle name="Normal" xfId="0" builtinId="0"/>
    <cellStyle name="Pourcentage" xfId="1" builtinId="5"/>
  </cellStyles>
  <dxfs count="17">
    <dxf>
      <fill>
        <patternFill>
          <bgColor rgb="FF00B050"/>
        </patternFill>
      </fill>
    </dxf>
    <dxf>
      <fill>
        <patternFill>
          <bgColor rgb="FFFF0000"/>
        </patternFill>
      </fill>
    </dxf>
    <dxf>
      <fill>
        <patternFill>
          <bgColor rgb="FF00B050"/>
        </patternFill>
      </fill>
    </dxf>
    <dxf>
      <fill>
        <patternFill>
          <bgColor rgb="FFFF0000"/>
        </patternFill>
      </fill>
    </dxf>
    <dxf>
      <fill>
        <patternFill>
          <bgColor theme="6" tint="0.39994506668294322"/>
        </patternFill>
      </fill>
    </dxf>
    <dxf>
      <fill>
        <patternFill>
          <bgColor rgb="FFFF8989"/>
        </patternFill>
      </fill>
    </dxf>
    <dxf>
      <fill>
        <patternFill>
          <bgColor rgb="FF92D050"/>
        </patternFill>
      </fill>
    </dxf>
    <dxf>
      <fill>
        <patternFill>
          <bgColor rgb="FFFFC000"/>
        </patternFill>
      </fill>
    </dxf>
    <dxf>
      <fill>
        <patternFill>
          <bgColor rgb="FF92D050"/>
        </patternFill>
      </fill>
    </dxf>
    <dxf>
      <fill>
        <patternFill>
          <bgColor rgb="FFFFC000"/>
        </patternFill>
      </fill>
    </dxf>
    <dxf>
      <fill>
        <patternFill>
          <bgColor rgb="FF92D050"/>
        </patternFill>
      </fill>
    </dxf>
    <dxf>
      <fill>
        <patternFill>
          <bgColor rgb="FFFFC000"/>
        </patternFill>
      </fill>
    </dxf>
    <dxf>
      <fill>
        <patternFill>
          <bgColor rgb="FF92D050"/>
        </patternFill>
      </fill>
    </dxf>
    <dxf>
      <fill>
        <patternFill>
          <bgColor rgb="FFFFC000"/>
        </patternFill>
      </fill>
    </dxf>
    <dxf>
      <fill>
        <patternFill>
          <bgColor rgb="FF92D050"/>
        </patternFill>
      </fill>
    </dxf>
    <dxf>
      <fill>
        <patternFill>
          <bgColor rgb="FFFFC000"/>
        </patternFill>
      </fill>
    </dxf>
    <dxf>
      <fill>
        <patternFill>
          <bgColor rgb="FFFFFF00"/>
        </patternFill>
      </fill>
    </dxf>
  </dxfs>
  <tableStyles count="0" defaultTableStyle="TableStyleMedium2" defaultPivotStyle="PivotStyleLight16"/>
  <colors>
    <mruColors>
      <color rgb="FFFFFF99"/>
      <color rgb="FFFF898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46"/>
  <sheetViews>
    <sheetView tabSelected="1" zoomScale="70" zoomScaleNormal="70" zoomScaleSheetLayoutView="80" zoomScalePageLayoutView="60" workbookViewId="0">
      <pane ySplit="2" topLeftCell="A11" activePane="bottomLeft" state="frozenSplit"/>
      <selection pane="bottomLeft" activeCell="U36" sqref="U36"/>
    </sheetView>
  </sheetViews>
  <sheetFormatPr baseColWidth="10" defaultColWidth="11.44140625" defaultRowHeight="13.8" x14ac:dyDescent="0.25"/>
  <cols>
    <col min="1" max="1" width="78.44140625" style="4" customWidth="1"/>
    <col min="2" max="2" width="67.6640625" style="5" hidden="1" customWidth="1"/>
    <col min="3" max="3" width="39.5546875" style="6" customWidth="1"/>
    <col min="4" max="7" width="4.109375" style="1" hidden="1" customWidth="1"/>
    <col min="8" max="8" width="21.88671875" style="3" hidden="1" customWidth="1"/>
    <col min="9" max="9" width="12.109375" style="6" bestFit="1" customWidth="1"/>
    <col min="10" max="10" width="12.44140625" style="4" customWidth="1"/>
    <col min="11" max="11" width="12.44140625" style="7" hidden="1" customWidth="1"/>
    <col min="12" max="12" width="3" style="8" hidden="1" customWidth="1"/>
    <col min="13" max="13" width="6.44140625" style="8" hidden="1" customWidth="1"/>
    <col min="14" max="14" width="14" style="1" hidden="1" customWidth="1"/>
    <col min="15" max="15" width="5.109375" style="1" hidden="1" customWidth="1"/>
    <col min="16" max="16" width="17.21875" style="9" hidden="1" customWidth="1"/>
    <col min="17" max="17" width="131.5546875" style="1" customWidth="1"/>
    <col min="18" max="16384" width="11.44140625" style="1"/>
  </cols>
  <sheetData>
    <row r="1" spans="1:17" ht="75.150000000000006" customHeight="1" thickBot="1" x14ac:dyDescent="0.3">
      <c r="A1" s="18" t="s">
        <v>63</v>
      </c>
      <c r="B1" s="19"/>
      <c r="C1" s="86" t="s">
        <v>62</v>
      </c>
      <c r="D1" s="87"/>
      <c r="E1" s="87"/>
      <c r="F1" s="87"/>
      <c r="G1" s="87"/>
      <c r="H1" s="87"/>
      <c r="I1" s="87"/>
      <c r="J1" s="87"/>
      <c r="K1" s="88"/>
      <c r="L1" s="20"/>
      <c r="M1" s="20"/>
      <c r="N1" s="21" t="s">
        <v>57</v>
      </c>
      <c r="O1" s="22"/>
      <c r="P1" s="23"/>
      <c r="Q1" s="18" t="s">
        <v>64</v>
      </c>
    </row>
    <row r="2" spans="1:17" s="2" customFormat="1" ht="32.25" customHeight="1" thickBot="1" x14ac:dyDescent="0.35">
      <c r="A2" s="24" t="s">
        <v>0</v>
      </c>
      <c r="B2" s="25" t="s">
        <v>1</v>
      </c>
      <c r="C2" s="26" t="s">
        <v>56</v>
      </c>
      <c r="D2" s="26">
        <v>0</v>
      </c>
      <c r="E2" s="26">
        <v>1</v>
      </c>
      <c r="F2" s="26">
        <v>2</v>
      </c>
      <c r="G2" s="27">
        <v>3</v>
      </c>
      <c r="H2" s="28">
        <f>COUNTIF(H4:H31,"◄")</f>
        <v>13</v>
      </c>
      <c r="I2" s="29" t="s">
        <v>5</v>
      </c>
      <c r="J2" s="30" t="s">
        <v>4</v>
      </c>
      <c r="K2" s="31" t="s">
        <v>7</v>
      </c>
      <c r="L2" s="32" t="s">
        <v>2</v>
      </c>
      <c r="M2" s="32" t="s">
        <v>3</v>
      </c>
      <c r="N2" s="32" t="s">
        <v>58</v>
      </c>
      <c r="O2" s="33"/>
      <c r="P2" s="34"/>
      <c r="Q2" s="35" t="s">
        <v>65</v>
      </c>
    </row>
    <row r="3" spans="1:17" s="2" customFormat="1" ht="22.35" customHeight="1" x14ac:dyDescent="0.25">
      <c r="A3" s="95" t="s">
        <v>8</v>
      </c>
      <c r="B3" s="96"/>
      <c r="C3" s="96"/>
      <c r="D3" s="97"/>
      <c r="E3" s="97"/>
      <c r="F3" s="97"/>
      <c r="G3" s="98"/>
      <c r="H3" s="36"/>
      <c r="I3" s="75">
        <v>0.1</v>
      </c>
      <c r="J3" s="37">
        <f>IF(N3="OK",I3/O$32,0)</f>
        <v>0.1</v>
      </c>
      <c r="K3" s="38">
        <f>SUM(K4:K7)</f>
        <v>0</v>
      </c>
      <c r="L3" s="39"/>
      <c r="M3" s="39"/>
      <c r="N3" s="40" t="str">
        <f>IF(COUNTIF(C4:C7,"OUI")&gt;0,"OK","PB")</f>
        <v>OK</v>
      </c>
      <c r="O3" s="33"/>
      <c r="P3" s="34"/>
      <c r="Q3" s="89"/>
    </row>
    <row r="4" spans="1:17" ht="30.6" customHeight="1" x14ac:dyDescent="0.3">
      <c r="A4" s="41" t="s">
        <v>47</v>
      </c>
      <c r="B4" s="42" t="s">
        <v>14</v>
      </c>
      <c r="C4" s="16" t="s">
        <v>55</v>
      </c>
      <c r="D4" s="10"/>
      <c r="E4" s="10"/>
      <c r="F4" s="10"/>
      <c r="G4" s="11"/>
      <c r="H4" s="43" t="str">
        <f>(IF(L4="","◄",""))</f>
        <v>◄</v>
      </c>
      <c r="I4" s="76">
        <v>0.25</v>
      </c>
      <c r="J4" s="44">
        <f>IF(M4=0,0,I4/SUM(M$4:M$7))</f>
        <v>0.33333333333333331</v>
      </c>
      <c r="K4" s="68">
        <f>IF(C4="NON","",(IF(E4&lt;&gt;"",1/3,0)+IF(F4&lt;&gt;"",2/3,0)+IF(G4&lt;&gt;"",1,0))*J4*J$3*20)</f>
        <v>0</v>
      </c>
      <c r="L4" s="45" t="str">
        <f>IF(C4="OUI",IF(COUNTBLANK(D4:G4)=3,1,""),1)</f>
        <v/>
      </c>
      <c r="M4" s="46">
        <f>IF(C4="OUI",I4,0)</f>
        <v>0.25</v>
      </c>
      <c r="N4" s="47"/>
      <c r="O4" s="47"/>
      <c r="P4" s="48"/>
      <c r="Q4" s="90"/>
    </row>
    <row r="5" spans="1:17" ht="30.6" customHeight="1" x14ac:dyDescent="0.3">
      <c r="A5" s="41" t="s">
        <v>48</v>
      </c>
      <c r="B5" s="42" t="s">
        <v>15</v>
      </c>
      <c r="C5" s="16" t="s">
        <v>55</v>
      </c>
      <c r="D5" s="10"/>
      <c r="E5" s="10"/>
      <c r="F5" s="10"/>
      <c r="G5" s="11"/>
      <c r="H5" s="43" t="str">
        <f t="shared" ref="H5:H31" si="0">(IF(L5="","◄",""))</f>
        <v>◄</v>
      </c>
      <c r="I5" s="76">
        <v>0.25</v>
      </c>
      <c r="J5" s="44">
        <f>IF(M5=0,0,I5/SUM(M$4:M$7))</f>
        <v>0.33333333333333331</v>
      </c>
      <c r="K5" s="68">
        <f t="shared" ref="K5:K7" si="1">IF(C5="NON","",(IF(E5&lt;&gt;"",1/3,0)+IF(F5&lt;&gt;"",2/3,0)+IF(G5&lt;&gt;"",1,0))*J5*J$3*20)</f>
        <v>0</v>
      </c>
      <c r="L5" s="45" t="str">
        <f t="shared" ref="L5:L31" si="2">IF(C5="OUI",IF(COUNTBLANK(D5:G5)=3,1,""),1)</f>
        <v/>
      </c>
      <c r="M5" s="46">
        <f t="shared" ref="M5:M31" si="3">IF(C5="OUI",I5,0)</f>
        <v>0.25</v>
      </c>
      <c r="N5" s="47"/>
      <c r="O5" s="47"/>
      <c r="P5" s="49"/>
      <c r="Q5" s="90"/>
    </row>
    <row r="6" spans="1:17" ht="30.6" customHeight="1" x14ac:dyDescent="0.3">
      <c r="A6" s="41" t="s">
        <v>12</v>
      </c>
      <c r="B6" s="42" t="s">
        <v>16</v>
      </c>
      <c r="C6" s="16" t="s">
        <v>60</v>
      </c>
      <c r="D6" s="10"/>
      <c r="E6" s="10"/>
      <c r="F6" s="10"/>
      <c r="G6" s="11"/>
      <c r="H6" s="43" t="str">
        <f t="shared" si="0"/>
        <v/>
      </c>
      <c r="I6" s="76">
        <v>0.25</v>
      </c>
      <c r="J6" s="44">
        <f>IF(M6=0,0,I6/SUM(M$4:M$7))</f>
        <v>0</v>
      </c>
      <c r="K6" s="68" t="str">
        <f t="shared" si="1"/>
        <v/>
      </c>
      <c r="L6" s="45">
        <f t="shared" si="2"/>
        <v>1</v>
      </c>
      <c r="M6" s="46">
        <f t="shared" si="3"/>
        <v>0</v>
      </c>
      <c r="N6" s="47"/>
      <c r="O6" s="47"/>
      <c r="P6" s="49"/>
      <c r="Q6" s="90"/>
    </row>
    <row r="7" spans="1:17" ht="22.35" customHeight="1" thickBot="1" x14ac:dyDescent="0.35">
      <c r="A7" s="41" t="s">
        <v>13</v>
      </c>
      <c r="B7" s="50"/>
      <c r="C7" s="16" t="s">
        <v>55</v>
      </c>
      <c r="D7" s="13"/>
      <c r="E7" s="13"/>
      <c r="F7" s="13"/>
      <c r="G7" s="14"/>
      <c r="H7" s="43" t="str">
        <f t="shared" si="0"/>
        <v>◄</v>
      </c>
      <c r="I7" s="77">
        <v>0.25</v>
      </c>
      <c r="J7" s="72">
        <f>IF(M7=0,0,I7/SUM(M$4:M$7))</f>
        <v>0.33333333333333331</v>
      </c>
      <c r="K7" s="73">
        <f t="shared" si="1"/>
        <v>0</v>
      </c>
      <c r="L7" s="45" t="str">
        <f t="shared" si="2"/>
        <v/>
      </c>
      <c r="M7" s="46">
        <f t="shared" si="3"/>
        <v>0.25</v>
      </c>
      <c r="N7" s="47"/>
      <c r="O7" s="47"/>
      <c r="P7" s="49"/>
      <c r="Q7" s="91"/>
    </row>
    <row r="8" spans="1:17" ht="22.35" customHeight="1" x14ac:dyDescent="0.25">
      <c r="A8" s="95" t="s">
        <v>9</v>
      </c>
      <c r="B8" s="96"/>
      <c r="C8" s="97"/>
      <c r="D8" s="97"/>
      <c r="E8" s="97"/>
      <c r="F8" s="97"/>
      <c r="G8" s="98"/>
      <c r="H8" s="43"/>
      <c r="I8" s="69">
        <v>0.1</v>
      </c>
      <c r="J8" s="37">
        <f>IF(N8="OK",I8/O$32,0)</f>
        <v>0.1</v>
      </c>
      <c r="K8" s="38">
        <f>SUM(K9:K13)</f>
        <v>0</v>
      </c>
      <c r="L8" s="45">
        <f t="shared" si="2"/>
        <v>1</v>
      </c>
      <c r="M8" s="46"/>
      <c r="N8" s="40" t="str">
        <f>IF(COUNTIF(C9:C13,"OUI")&gt;0,"OK","PB")</f>
        <v>OK</v>
      </c>
      <c r="O8" s="47"/>
      <c r="P8" s="49"/>
      <c r="Q8" s="92"/>
    </row>
    <row r="9" spans="1:17" ht="28.95" customHeight="1" x14ac:dyDescent="0.3">
      <c r="A9" s="41" t="s">
        <v>17</v>
      </c>
      <c r="B9" s="42" t="s">
        <v>22</v>
      </c>
      <c r="C9" s="16" t="s">
        <v>60</v>
      </c>
      <c r="D9" s="10"/>
      <c r="E9" s="10"/>
      <c r="F9" s="10"/>
      <c r="G9" s="11"/>
      <c r="H9" s="43" t="str">
        <f t="shared" si="0"/>
        <v/>
      </c>
      <c r="I9" s="70">
        <v>0.2</v>
      </c>
      <c r="J9" s="44">
        <f>IF(M9=0,0,I9/SUM(M$9:M$13))</f>
        <v>0</v>
      </c>
      <c r="K9" s="68" t="str">
        <f>IF(C9="NON","",(IF(E9&lt;&gt;"",1/3,0)+IF(F9&lt;&gt;"",2/3,0)+IF(G9&lt;&gt;"",1,0))*J9*J$8*20)</f>
        <v/>
      </c>
      <c r="L9" s="45">
        <f t="shared" si="2"/>
        <v>1</v>
      </c>
      <c r="M9" s="46">
        <f t="shared" si="3"/>
        <v>0</v>
      </c>
      <c r="N9" s="47"/>
      <c r="O9" s="47"/>
      <c r="P9" s="49"/>
      <c r="Q9" s="93"/>
    </row>
    <row r="10" spans="1:17" ht="28.95" customHeight="1" x14ac:dyDescent="0.3">
      <c r="A10" s="41" t="s">
        <v>18</v>
      </c>
      <c r="B10" s="42" t="s">
        <v>23</v>
      </c>
      <c r="C10" s="16" t="s">
        <v>60</v>
      </c>
      <c r="D10" s="10"/>
      <c r="E10" s="10"/>
      <c r="F10" s="10"/>
      <c r="G10" s="11"/>
      <c r="H10" s="43" t="str">
        <f t="shared" si="0"/>
        <v/>
      </c>
      <c r="I10" s="70">
        <v>0.2</v>
      </c>
      <c r="J10" s="44">
        <f>IF(M10=0,0,I10/SUM(M$9:M$13))</f>
        <v>0</v>
      </c>
      <c r="K10" s="68" t="str">
        <f t="shared" ref="K10:K13" si="4">IF(C10="NON","",(IF(E10&lt;&gt;"",1/3,0)+IF(F10&lt;&gt;"",2/3,0)+IF(G10&lt;&gt;"",1,0))*J10*J$8*20)</f>
        <v/>
      </c>
      <c r="L10" s="45">
        <f t="shared" si="2"/>
        <v>1</v>
      </c>
      <c r="M10" s="46">
        <f t="shared" si="3"/>
        <v>0</v>
      </c>
      <c r="N10" s="47"/>
      <c r="O10" s="47"/>
      <c r="P10" s="49"/>
      <c r="Q10" s="93"/>
    </row>
    <row r="11" spans="1:17" ht="28.95" customHeight="1" x14ac:dyDescent="0.3">
      <c r="A11" s="41" t="s">
        <v>19</v>
      </c>
      <c r="B11" s="42" t="s">
        <v>24</v>
      </c>
      <c r="C11" s="16" t="s">
        <v>55</v>
      </c>
      <c r="D11" s="10"/>
      <c r="E11" s="10"/>
      <c r="F11" s="10"/>
      <c r="G11" s="11"/>
      <c r="H11" s="43" t="str">
        <f t="shared" si="0"/>
        <v>◄</v>
      </c>
      <c r="I11" s="70">
        <v>0.2</v>
      </c>
      <c r="J11" s="44">
        <f>IF(M11=0,0,I11/SUM(M$9:M$13))</f>
        <v>1</v>
      </c>
      <c r="K11" s="68">
        <f t="shared" si="4"/>
        <v>0</v>
      </c>
      <c r="L11" s="45" t="str">
        <f t="shared" si="2"/>
        <v/>
      </c>
      <c r="M11" s="46">
        <f t="shared" si="3"/>
        <v>0.2</v>
      </c>
      <c r="N11" s="47"/>
      <c r="O11" s="47"/>
      <c r="P11" s="49"/>
      <c r="Q11" s="93"/>
    </row>
    <row r="12" spans="1:17" ht="28.95" customHeight="1" x14ac:dyDescent="0.3">
      <c r="A12" s="41" t="s">
        <v>20</v>
      </c>
      <c r="B12" s="42" t="s">
        <v>25</v>
      </c>
      <c r="C12" s="16" t="s">
        <v>60</v>
      </c>
      <c r="D12" s="10"/>
      <c r="E12" s="10"/>
      <c r="F12" s="10"/>
      <c r="G12" s="11"/>
      <c r="H12" s="43" t="str">
        <f t="shared" si="0"/>
        <v/>
      </c>
      <c r="I12" s="70">
        <v>0.2</v>
      </c>
      <c r="J12" s="44">
        <f>IF(M12=0,0,I12/SUM(M$9:M$13))</f>
        <v>0</v>
      </c>
      <c r="K12" s="68" t="str">
        <f t="shared" si="4"/>
        <v/>
      </c>
      <c r="L12" s="45">
        <f t="shared" si="2"/>
        <v>1</v>
      </c>
      <c r="M12" s="46">
        <f t="shared" si="3"/>
        <v>0</v>
      </c>
      <c r="N12" s="47"/>
      <c r="O12" s="47"/>
      <c r="P12" s="49"/>
      <c r="Q12" s="93"/>
    </row>
    <row r="13" spans="1:17" ht="28.95" customHeight="1" thickBot="1" x14ac:dyDescent="0.35">
      <c r="A13" s="41" t="s">
        <v>21</v>
      </c>
      <c r="B13" s="50" t="s">
        <v>26</v>
      </c>
      <c r="C13" s="16" t="s">
        <v>60</v>
      </c>
      <c r="D13" s="13"/>
      <c r="E13" s="13"/>
      <c r="F13" s="13"/>
      <c r="G13" s="11"/>
      <c r="H13" s="43" t="str">
        <f t="shared" si="0"/>
        <v/>
      </c>
      <c r="I13" s="71">
        <v>0.2</v>
      </c>
      <c r="J13" s="72">
        <f>IF(M13=0,0,I13/SUM(M$9:M$13))</f>
        <v>0</v>
      </c>
      <c r="K13" s="73" t="str">
        <f t="shared" si="4"/>
        <v/>
      </c>
      <c r="L13" s="45">
        <f t="shared" si="2"/>
        <v>1</v>
      </c>
      <c r="M13" s="46">
        <f t="shared" si="3"/>
        <v>0</v>
      </c>
      <c r="N13" s="47"/>
      <c r="O13" s="47"/>
      <c r="P13" s="49"/>
      <c r="Q13" s="94"/>
    </row>
    <row r="14" spans="1:17" ht="22.35" customHeight="1" x14ac:dyDescent="0.25">
      <c r="A14" s="95" t="s">
        <v>10</v>
      </c>
      <c r="B14" s="96"/>
      <c r="C14" s="97"/>
      <c r="D14" s="97"/>
      <c r="E14" s="97"/>
      <c r="F14" s="97"/>
      <c r="G14" s="98"/>
      <c r="H14" s="43"/>
      <c r="I14" s="69">
        <v>0.4</v>
      </c>
      <c r="J14" s="37">
        <f>IF(N14="OK",I14/O$32,0)</f>
        <v>0.4</v>
      </c>
      <c r="K14" s="38">
        <f>SUM(K15:K22)</f>
        <v>0</v>
      </c>
      <c r="L14" s="45">
        <f t="shared" si="2"/>
        <v>1</v>
      </c>
      <c r="M14" s="46"/>
      <c r="N14" s="40" t="str">
        <f>IF(COUNTIF(C15:C22,"OUI")&gt;0,"OK","PB")</f>
        <v>OK</v>
      </c>
      <c r="O14" s="47"/>
      <c r="P14" s="49"/>
      <c r="Q14" s="92"/>
    </row>
    <row r="15" spans="1:17" ht="30.6" customHeight="1" x14ac:dyDescent="0.3">
      <c r="A15" s="41" t="s">
        <v>27</v>
      </c>
      <c r="B15" s="42" t="s">
        <v>35</v>
      </c>
      <c r="C15" s="16" t="s">
        <v>60</v>
      </c>
      <c r="D15" s="10"/>
      <c r="E15" s="10"/>
      <c r="F15" s="10"/>
      <c r="G15" s="11"/>
      <c r="H15" s="43" t="str">
        <f t="shared" si="0"/>
        <v/>
      </c>
      <c r="I15" s="70">
        <v>0.15</v>
      </c>
      <c r="J15" s="44">
        <f t="shared" ref="J15:J22" si="5">IF(M15=0,0,I15/SUM(M$15:M$22))</f>
        <v>0</v>
      </c>
      <c r="K15" s="68" t="str">
        <f>IF(C15="NON","",(IF(E15&lt;&gt;"",1/3,0)+IF(F15&lt;&gt;"",2/3,0)+IF(G15&lt;&gt;"",1,0))*J15*J$14*20)</f>
        <v/>
      </c>
      <c r="L15" s="45">
        <f t="shared" si="2"/>
        <v>1</v>
      </c>
      <c r="M15" s="46">
        <f t="shared" si="3"/>
        <v>0</v>
      </c>
      <c r="N15" s="47"/>
      <c r="O15" s="47"/>
      <c r="P15" s="49"/>
      <c r="Q15" s="93"/>
    </row>
    <row r="16" spans="1:17" ht="26.4" customHeight="1" x14ac:dyDescent="0.3">
      <c r="A16" s="41" t="s">
        <v>28</v>
      </c>
      <c r="B16" s="42" t="s">
        <v>36</v>
      </c>
      <c r="C16" s="16" t="s">
        <v>60</v>
      </c>
      <c r="D16" s="12"/>
      <c r="E16" s="12"/>
      <c r="F16" s="12"/>
      <c r="G16" s="11"/>
      <c r="H16" s="43" t="str">
        <f t="shared" si="0"/>
        <v/>
      </c>
      <c r="I16" s="70">
        <v>0.15</v>
      </c>
      <c r="J16" s="44">
        <f t="shared" si="5"/>
        <v>0</v>
      </c>
      <c r="K16" s="68" t="str">
        <f t="shared" ref="K16:K22" si="6">IF(C16="NON","",(IF(E16&lt;&gt;"",1/3,0)+IF(F16&lt;&gt;"",2/3,0)+IF(G16&lt;&gt;"",1,0))*J16*J$14*20)</f>
        <v/>
      </c>
      <c r="L16" s="45">
        <f t="shared" si="2"/>
        <v>1</v>
      </c>
      <c r="M16" s="46">
        <f t="shared" si="3"/>
        <v>0</v>
      </c>
      <c r="N16" s="47"/>
      <c r="O16" s="47"/>
      <c r="P16" s="49"/>
      <c r="Q16" s="93"/>
    </row>
    <row r="17" spans="1:17" ht="26.4" customHeight="1" x14ac:dyDescent="0.3">
      <c r="A17" s="41" t="s">
        <v>29</v>
      </c>
      <c r="B17" s="42" t="s">
        <v>37</v>
      </c>
      <c r="C17" s="16" t="s">
        <v>60</v>
      </c>
      <c r="D17" s="12"/>
      <c r="E17" s="12"/>
      <c r="F17" s="12"/>
      <c r="G17" s="11"/>
      <c r="H17" s="43" t="str">
        <f t="shared" si="0"/>
        <v/>
      </c>
      <c r="I17" s="70">
        <v>0.15</v>
      </c>
      <c r="J17" s="44">
        <f t="shared" si="5"/>
        <v>0</v>
      </c>
      <c r="K17" s="68" t="str">
        <f t="shared" si="6"/>
        <v/>
      </c>
      <c r="L17" s="45">
        <f t="shared" si="2"/>
        <v>1</v>
      </c>
      <c r="M17" s="46">
        <f t="shared" si="3"/>
        <v>0</v>
      </c>
      <c r="N17" s="47"/>
      <c r="O17" s="47"/>
      <c r="P17" s="49"/>
      <c r="Q17" s="93"/>
    </row>
    <row r="18" spans="1:17" ht="30.15" customHeight="1" x14ac:dyDescent="0.3">
      <c r="A18" s="41" t="s">
        <v>30</v>
      </c>
      <c r="B18" s="42" t="s">
        <v>38</v>
      </c>
      <c r="C18" s="16" t="s">
        <v>60</v>
      </c>
      <c r="D18" s="10"/>
      <c r="E18" s="10"/>
      <c r="F18" s="10"/>
      <c r="G18" s="11"/>
      <c r="H18" s="43" t="str">
        <f t="shared" si="0"/>
        <v/>
      </c>
      <c r="I18" s="70">
        <v>0.1</v>
      </c>
      <c r="J18" s="44">
        <f t="shared" si="5"/>
        <v>0</v>
      </c>
      <c r="K18" s="68" t="str">
        <f t="shared" si="6"/>
        <v/>
      </c>
      <c r="L18" s="45">
        <f t="shared" si="2"/>
        <v>1</v>
      </c>
      <c r="M18" s="46">
        <f t="shared" si="3"/>
        <v>0</v>
      </c>
      <c r="N18" s="47"/>
      <c r="O18" s="47"/>
      <c r="P18" s="49"/>
      <c r="Q18" s="93"/>
    </row>
    <row r="19" spans="1:17" ht="26.4" customHeight="1" x14ac:dyDescent="0.3">
      <c r="A19" s="41" t="s">
        <v>31</v>
      </c>
      <c r="B19" s="42" t="s">
        <v>39</v>
      </c>
      <c r="C19" s="16" t="s">
        <v>55</v>
      </c>
      <c r="D19" s="15"/>
      <c r="E19" s="15"/>
      <c r="F19" s="15"/>
      <c r="G19" s="11"/>
      <c r="H19" s="43" t="str">
        <f t="shared" si="0"/>
        <v>◄</v>
      </c>
      <c r="I19" s="70">
        <v>0.1</v>
      </c>
      <c r="J19" s="44">
        <f t="shared" si="5"/>
        <v>0.22222222222222227</v>
      </c>
      <c r="K19" s="68">
        <f t="shared" si="6"/>
        <v>0</v>
      </c>
      <c r="L19" s="45" t="str">
        <f t="shared" si="2"/>
        <v/>
      </c>
      <c r="M19" s="46">
        <f t="shared" si="3"/>
        <v>0.1</v>
      </c>
      <c r="N19" s="47"/>
      <c r="O19" s="47"/>
      <c r="P19" s="49"/>
      <c r="Q19" s="93"/>
    </row>
    <row r="20" spans="1:17" ht="26.4" customHeight="1" x14ac:dyDescent="0.3">
      <c r="A20" s="41" t="s">
        <v>32</v>
      </c>
      <c r="B20" s="42" t="s">
        <v>40</v>
      </c>
      <c r="C20" s="16" t="s">
        <v>55</v>
      </c>
      <c r="D20" s="12"/>
      <c r="E20" s="12"/>
      <c r="F20" s="12"/>
      <c r="G20" s="11"/>
      <c r="H20" s="43" t="str">
        <f t="shared" si="0"/>
        <v>◄</v>
      </c>
      <c r="I20" s="70">
        <v>0.1</v>
      </c>
      <c r="J20" s="44">
        <f t="shared" si="5"/>
        <v>0.22222222222222227</v>
      </c>
      <c r="K20" s="68">
        <f t="shared" si="6"/>
        <v>0</v>
      </c>
      <c r="L20" s="45" t="str">
        <f t="shared" si="2"/>
        <v/>
      </c>
      <c r="M20" s="46">
        <f t="shared" si="3"/>
        <v>0.1</v>
      </c>
      <c r="N20" s="47"/>
      <c r="O20" s="47"/>
      <c r="P20" s="49"/>
      <c r="Q20" s="93"/>
    </row>
    <row r="21" spans="1:17" ht="30.15" customHeight="1" x14ac:dyDescent="0.3">
      <c r="A21" s="41" t="s">
        <v>33</v>
      </c>
      <c r="B21" s="42" t="s">
        <v>41</v>
      </c>
      <c r="C21" s="16" t="s">
        <v>55</v>
      </c>
      <c r="D21" s="12"/>
      <c r="E21" s="12"/>
      <c r="F21" s="12"/>
      <c r="G21" s="11"/>
      <c r="H21" s="43" t="str">
        <f t="shared" si="0"/>
        <v>◄</v>
      </c>
      <c r="I21" s="70">
        <v>0.15</v>
      </c>
      <c r="J21" s="44">
        <f t="shared" si="5"/>
        <v>0.33333333333333337</v>
      </c>
      <c r="K21" s="68">
        <f t="shared" si="6"/>
        <v>0</v>
      </c>
      <c r="L21" s="45" t="str">
        <f t="shared" si="2"/>
        <v/>
      </c>
      <c r="M21" s="46">
        <f t="shared" si="3"/>
        <v>0.15</v>
      </c>
      <c r="N21" s="47"/>
      <c r="O21" s="47"/>
      <c r="P21" s="49"/>
      <c r="Q21" s="93"/>
    </row>
    <row r="22" spans="1:17" ht="26.4" customHeight="1" thickBot="1" x14ac:dyDescent="0.35">
      <c r="A22" s="51" t="s">
        <v>34</v>
      </c>
      <c r="B22" s="52" t="s">
        <v>42</v>
      </c>
      <c r="C22" s="16" t="s">
        <v>55</v>
      </c>
      <c r="D22" s="13"/>
      <c r="E22" s="13"/>
      <c r="F22" s="13"/>
      <c r="G22" s="11"/>
      <c r="H22" s="43" t="str">
        <f t="shared" si="0"/>
        <v>◄</v>
      </c>
      <c r="I22" s="71">
        <v>0.1</v>
      </c>
      <c r="J22" s="72">
        <f t="shared" si="5"/>
        <v>0.22222222222222227</v>
      </c>
      <c r="K22" s="73">
        <f t="shared" si="6"/>
        <v>0</v>
      </c>
      <c r="L22" s="45" t="str">
        <f t="shared" si="2"/>
        <v/>
      </c>
      <c r="M22" s="46">
        <f t="shared" si="3"/>
        <v>0.1</v>
      </c>
      <c r="N22" s="47"/>
      <c r="O22" s="47"/>
      <c r="P22" s="49"/>
      <c r="Q22" s="94"/>
    </row>
    <row r="23" spans="1:17" ht="22.35" customHeight="1" x14ac:dyDescent="0.25">
      <c r="A23" s="95" t="s">
        <v>11</v>
      </c>
      <c r="B23" s="96"/>
      <c r="C23" s="97"/>
      <c r="D23" s="97"/>
      <c r="E23" s="97"/>
      <c r="F23" s="97"/>
      <c r="G23" s="98"/>
      <c r="H23" s="43"/>
      <c r="I23" s="69">
        <v>0.15</v>
      </c>
      <c r="J23" s="37">
        <f>IF(N23="OK",I23/O$32,0)</f>
        <v>0.15</v>
      </c>
      <c r="K23" s="38">
        <f>SUM(K24:K25)</f>
        <v>0</v>
      </c>
      <c r="L23" s="45">
        <f t="shared" si="2"/>
        <v>1</v>
      </c>
      <c r="M23" s="46"/>
      <c r="N23" s="40" t="str">
        <f>IF(COUNTIF(C24:C25,"OUI")&gt;0,"OK","PB")</f>
        <v>OK</v>
      </c>
      <c r="O23" s="47"/>
      <c r="P23" s="49"/>
      <c r="Q23" s="89"/>
    </row>
    <row r="24" spans="1:17" ht="22.35" customHeight="1" x14ac:dyDescent="0.3">
      <c r="A24" s="41" t="s">
        <v>46</v>
      </c>
      <c r="B24" s="42" t="s">
        <v>45</v>
      </c>
      <c r="C24" s="16" t="s">
        <v>55</v>
      </c>
      <c r="D24" s="10"/>
      <c r="E24" s="10"/>
      <c r="F24" s="10"/>
      <c r="G24" s="11"/>
      <c r="H24" s="43" t="str">
        <f t="shared" si="0"/>
        <v>◄</v>
      </c>
      <c r="I24" s="70">
        <v>0.5</v>
      </c>
      <c r="J24" s="44">
        <f>IF(M24=0,0,I24/SUM(M$24:M$25))</f>
        <v>1</v>
      </c>
      <c r="K24" s="68">
        <f>IF(C24="NON","",(IF(E24&lt;&gt;"",1/3,0)+IF(F24&lt;&gt;"",2/3,0)+IF(G24&lt;&gt;"",1,0))*J24*J$23*20)</f>
        <v>0</v>
      </c>
      <c r="L24" s="45" t="str">
        <f t="shared" si="2"/>
        <v/>
      </c>
      <c r="M24" s="46">
        <f t="shared" si="3"/>
        <v>0.5</v>
      </c>
      <c r="N24" s="47"/>
      <c r="O24" s="47"/>
      <c r="P24" s="49"/>
      <c r="Q24" s="90"/>
    </row>
    <row r="25" spans="1:17" ht="22.35" customHeight="1" thickBot="1" x14ac:dyDescent="0.35">
      <c r="A25" s="53" t="s">
        <v>43</v>
      </c>
      <c r="B25" s="42" t="s">
        <v>44</v>
      </c>
      <c r="C25" s="16" t="s">
        <v>60</v>
      </c>
      <c r="D25" s="13"/>
      <c r="E25" s="13"/>
      <c r="F25" s="13"/>
      <c r="G25" s="11"/>
      <c r="H25" s="43" t="str">
        <f t="shared" si="0"/>
        <v/>
      </c>
      <c r="I25" s="74">
        <v>0.5</v>
      </c>
      <c r="J25" s="54">
        <f>IF(M25=0,0,I25/SUM(M$24:M$25))</f>
        <v>0</v>
      </c>
      <c r="K25" s="73" t="str">
        <f>IF(C25="NON","",(IF(E25&lt;&gt;"",1/3,0)+IF(F25&lt;&gt;"",2/3,0)+IF(G25&lt;&gt;"",1,0))*J25*J$23*20)</f>
        <v/>
      </c>
      <c r="L25" s="45">
        <f t="shared" si="2"/>
        <v>1</v>
      </c>
      <c r="M25" s="46">
        <f t="shared" si="3"/>
        <v>0</v>
      </c>
      <c r="N25" s="47"/>
      <c r="O25" s="47"/>
      <c r="P25" s="49"/>
      <c r="Q25" s="91"/>
    </row>
    <row r="26" spans="1:17" ht="22.35" customHeight="1" x14ac:dyDescent="0.25">
      <c r="A26" s="100" t="s">
        <v>49</v>
      </c>
      <c r="B26" s="101"/>
      <c r="C26" s="102"/>
      <c r="D26" s="102"/>
      <c r="E26" s="102"/>
      <c r="F26" s="102"/>
      <c r="G26" s="103"/>
      <c r="H26" s="43"/>
      <c r="I26" s="69">
        <v>0.25</v>
      </c>
      <c r="J26" s="37">
        <f>IF(N26="OK",I26/O$32,0)</f>
        <v>0.25</v>
      </c>
      <c r="K26" s="38">
        <f>SUM(K27:K31)</f>
        <v>0</v>
      </c>
      <c r="L26" s="45">
        <f t="shared" si="2"/>
        <v>1</v>
      </c>
      <c r="M26" s="46"/>
      <c r="N26" s="40" t="str">
        <f>IF(COUNTIF(C27:C31,"OUI")&gt;0,"OK","PB")</f>
        <v>OK</v>
      </c>
      <c r="O26" s="47"/>
      <c r="P26" s="49"/>
      <c r="Q26" s="89"/>
    </row>
    <row r="27" spans="1:17" ht="22.35" customHeight="1" x14ac:dyDescent="0.3">
      <c r="A27" s="55" t="s">
        <v>50</v>
      </c>
      <c r="B27" s="42" t="s">
        <v>45</v>
      </c>
      <c r="C27" s="17" t="s">
        <v>60</v>
      </c>
      <c r="D27" s="10"/>
      <c r="E27" s="10"/>
      <c r="F27" s="10"/>
      <c r="G27" s="11"/>
      <c r="H27" s="43" t="str">
        <f t="shared" si="0"/>
        <v/>
      </c>
      <c r="I27" s="70">
        <v>0.2</v>
      </c>
      <c r="J27" s="44">
        <f>IF(M27=0,0,I27/SUM(M$27:M$31))</f>
        <v>0</v>
      </c>
      <c r="K27" s="68" t="str">
        <f>IF(C27="NON","",(IF(E27&lt;&gt;"",1/3,0)+IF(F27&lt;&gt;"",2/3,0)+IF(G27&lt;&gt;"",1,0))*J27*J$26*20)</f>
        <v/>
      </c>
      <c r="L27" s="45">
        <f t="shared" si="2"/>
        <v>1</v>
      </c>
      <c r="M27" s="46">
        <f t="shared" si="3"/>
        <v>0</v>
      </c>
      <c r="N27" s="47"/>
      <c r="O27" s="47"/>
      <c r="P27" s="49"/>
      <c r="Q27" s="90"/>
    </row>
    <row r="28" spans="1:17" ht="22.35" customHeight="1" x14ac:dyDescent="0.3">
      <c r="A28" s="55" t="s">
        <v>51</v>
      </c>
      <c r="B28" s="42" t="s">
        <v>45</v>
      </c>
      <c r="C28" s="17" t="s">
        <v>55</v>
      </c>
      <c r="D28" s="10"/>
      <c r="E28" s="10"/>
      <c r="F28" s="10"/>
      <c r="G28" s="11"/>
      <c r="H28" s="43" t="str">
        <f t="shared" si="0"/>
        <v>◄</v>
      </c>
      <c r="I28" s="70">
        <v>0.2</v>
      </c>
      <c r="J28" s="44">
        <f>IF(M28=0,0,I28/SUM(M$27:M$31))</f>
        <v>0.25</v>
      </c>
      <c r="K28" s="68">
        <f t="shared" ref="K28:K31" si="7">IF(C28="NON","",(IF(E28&lt;&gt;"",1/3,0)+IF(F28&lt;&gt;"",2/3,0)+IF(G28&lt;&gt;"",1,0))*J28*J$26*20)</f>
        <v>0</v>
      </c>
      <c r="L28" s="45" t="str">
        <f t="shared" si="2"/>
        <v/>
      </c>
      <c r="M28" s="46">
        <f t="shared" si="3"/>
        <v>0.2</v>
      </c>
      <c r="N28" s="47"/>
      <c r="O28" s="47"/>
      <c r="P28" s="49"/>
      <c r="Q28" s="90"/>
    </row>
    <row r="29" spans="1:17" ht="22.35" customHeight="1" x14ac:dyDescent="0.3">
      <c r="A29" s="55" t="s">
        <v>52</v>
      </c>
      <c r="B29" s="42" t="s">
        <v>45</v>
      </c>
      <c r="C29" s="17" t="s">
        <v>55</v>
      </c>
      <c r="D29" s="10"/>
      <c r="E29" s="10"/>
      <c r="F29" s="10"/>
      <c r="G29" s="11"/>
      <c r="H29" s="43" t="str">
        <f t="shared" si="0"/>
        <v>◄</v>
      </c>
      <c r="I29" s="70">
        <v>0.2</v>
      </c>
      <c r="J29" s="44">
        <f>IF(M29=0,0,I29/SUM(M$27:M$31))</f>
        <v>0.25</v>
      </c>
      <c r="K29" s="68">
        <f t="shared" si="7"/>
        <v>0</v>
      </c>
      <c r="L29" s="45" t="str">
        <f t="shared" si="2"/>
        <v/>
      </c>
      <c r="M29" s="46">
        <f t="shared" si="3"/>
        <v>0.2</v>
      </c>
      <c r="N29" s="47"/>
      <c r="O29" s="47"/>
      <c r="P29" s="49"/>
      <c r="Q29" s="90"/>
    </row>
    <row r="30" spans="1:17" ht="22.35" customHeight="1" x14ac:dyDescent="0.3">
      <c r="A30" s="55" t="s">
        <v>53</v>
      </c>
      <c r="B30" s="42" t="s">
        <v>45</v>
      </c>
      <c r="C30" s="17" t="s">
        <v>55</v>
      </c>
      <c r="D30" s="10"/>
      <c r="E30" s="10"/>
      <c r="F30" s="10"/>
      <c r="G30" s="11"/>
      <c r="H30" s="43" t="str">
        <f t="shared" si="0"/>
        <v>◄</v>
      </c>
      <c r="I30" s="70">
        <v>0.2</v>
      </c>
      <c r="J30" s="44">
        <f>IF(M30=0,0,I30/SUM(M$27:M$31))</f>
        <v>0.25</v>
      </c>
      <c r="K30" s="68">
        <f t="shared" si="7"/>
        <v>0</v>
      </c>
      <c r="L30" s="45" t="str">
        <f t="shared" si="2"/>
        <v/>
      </c>
      <c r="M30" s="46">
        <f t="shared" si="3"/>
        <v>0.2</v>
      </c>
      <c r="N30" s="47"/>
      <c r="O30" s="47"/>
      <c r="P30" s="49"/>
      <c r="Q30" s="90"/>
    </row>
    <row r="31" spans="1:17" ht="22.35" customHeight="1" thickBot="1" x14ac:dyDescent="0.35">
      <c r="A31" s="56" t="s">
        <v>54</v>
      </c>
      <c r="B31" s="52" t="s">
        <v>45</v>
      </c>
      <c r="C31" s="67" t="s">
        <v>55</v>
      </c>
      <c r="D31" s="13"/>
      <c r="E31" s="13"/>
      <c r="F31" s="13"/>
      <c r="G31" s="14"/>
      <c r="H31" s="43" t="str">
        <f t="shared" si="0"/>
        <v>◄</v>
      </c>
      <c r="I31" s="71">
        <v>0.2</v>
      </c>
      <c r="J31" s="72">
        <f>IF(M31=0,0,I31/SUM(M$27:M$31))</f>
        <v>0.25</v>
      </c>
      <c r="K31" s="73">
        <f t="shared" si="7"/>
        <v>0</v>
      </c>
      <c r="L31" s="45" t="str">
        <f t="shared" si="2"/>
        <v/>
      </c>
      <c r="M31" s="46">
        <f t="shared" si="3"/>
        <v>0.2</v>
      </c>
      <c r="N31" s="47"/>
      <c r="O31" s="47"/>
      <c r="P31" s="49"/>
      <c r="Q31" s="91"/>
    </row>
    <row r="32" spans="1:17" ht="20.100000000000001" customHeight="1" thickBot="1" x14ac:dyDescent="0.3">
      <c r="A32" s="99"/>
      <c r="B32" s="99"/>
      <c r="C32" s="99"/>
      <c r="D32" s="99"/>
      <c r="E32" s="99"/>
      <c r="F32" s="99"/>
      <c r="G32" s="99"/>
      <c r="H32" s="57"/>
      <c r="I32" s="58"/>
      <c r="J32" s="59"/>
      <c r="K32" s="60"/>
      <c r="L32" s="45"/>
      <c r="M32" s="61">
        <f>O32*20</f>
        <v>20</v>
      </c>
      <c r="N32" s="62" t="str">
        <f>(IF(COUNTIF(N3:N31,"PB")&gt;0,"INCORRECT","CORRECT"))</f>
        <v>CORRECT</v>
      </c>
      <c r="O32" s="63">
        <f>SUM(J15:J22)*I14+SUM(J9:J13)*I8+SUM(J4:J7)*I3+SUM(J24:J25)*I23+SUM(J27:J31)*I26</f>
        <v>1</v>
      </c>
      <c r="P32" s="78">
        <f>(K3+K8+K14+K23+K26)</f>
        <v>0</v>
      </c>
    </row>
    <row r="33" spans="1:22" ht="37.5" hidden="1" customHeight="1" thickBot="1" x14ac:dyDescent="0.3">
      <c r="A33" s="79"/>
      <c r="B33" s="79"/>
      <c r="C33" s="79"/>
      <c r="D33" s="79"/>
      <c r="E33" s="79"/>
      <c r="F33" s="79"/>
      <c r="G33" s="79"/>
      <c r="H33" s="57"/>
      <c r="I33" s="58"/>
      <c r="J33" s="59"/>
      <c r="K33" s="60"/>
      <c r="L33" s="45"/>
      <c r="M33" s="61"/>
      <c r="N33" s="62"/>
      <c r="O33" s="63"/>
      <c r="P33" s="78"/>
    </row>
    <row r="34" spans="1:22" ht="14.55" hidden="1" customHeight="1" thickBot="1" x14ac:dyDescent="0.3">
      <c r="C34" s="82"/>
      <c r="D34" s="64"/>
      <c r="J34" s="81"/>
      <c r="K34" s="81"/>
      <c r="L34" s="81"/>
      <c r="M34" s="81"/>
      <c r="N34" s="81"/>
      <c r="O34" s="81"/>
      <c r="P34" s="81"/>
    </row>
    <row r="35" spans="1:22" ht="35.549999999999997" customHeight="1" x14ac:dyDescent="0.25">
      <c r="A35" s="110" t="s">
        <v>66</v>
      </c>
      <c r="C35" s="113" t="s">
        <v>59</v>
      </c>
      <c r="D35" s="114"/>
      <c r="E35" s="114"/>
      <c r="I35" s="104" t="s">
        <v>69</v>
      </c>
      <c r="J35" s="105"/>
      <c r="K35" s="81"/>
      <c r="L35" s="81"/>
      <c r="M35" s="81"/>
      <c r="N35" s="81"/>
      <c r="O35" s="81"/>
      <c r="P35" s="81"/>
      <c r="Q35" s="83" t="s">
        <v>67</v>
      </c>
    </row>
    <row r="36" spans="1:22" ht="43.35" customHeight="1" thickBot="1" x14ac:dyDescent="0.3">
      <c r="A36" s="111"/>
      <c r="C36" s="117" t="str">
        <f>N32</f>
        <v>CORRECT</v>
      </c>
      <c r="D36" s="118"/>
      <c r="E36" s="118"/>
      <c r="I36" s="106"/>
      <c r="J36" s="107"/>
      <c r="K36" s="60"/>
      <c r="L36" s="45"/>
      <c r="M36" s="45"/>
      <c r="N36" s="47"/>
      <c r="O36" s="47"/>
      <c r="P36" s="49"/>
      <c r="Q36" s="84"/>
      <c r="V36" s="6"/>
    </row>
    <row r="37" spans="1:22" ht="21.75" customHeight="1" x14ac:dyDescent="0.25">
      <c r="A37" s="111"/>
      <c r="C37" s="119" t="s">
        <v>6</v>
      </c>
      <c r="D37" s="120"/>
      <c r="E37" s="120"/>
      <c r="I37" s="104" t="s">
        <v>61</v>
      </c>
      <c r="J37" s="105"/>
      <c r="K37" s="60"/>
      <c r="L37" s="45"/>
      <c r="M37" s="45"/>
      <c r="N37" s="47"/>
      <c r="O37" s="47"/>
      <c r="P37" s="49"/>
      <c r="Q37" s="83" t="s">
        <v>68</v>
      </c>
      <c r="V37" s="80"/>
    </row>
    <row r="38" spans="1:22" ht="35.549999999999997" customHeight="1" x14ac:dyDescent="0.25">
      <c r="A38" s="111"/>
      <c r="C38" s="115">
        <f>COUNTIF(C4:C31,"OUI")/COUNTA(C4:C7,C9:C13,C15:C22,C24:C25,C27:C31)</f>
        <v>0.54166666666666663</v>
      </c>
      <c r="D38" s="116"/>
      <c r="E38" s="116"/>
      <c r="I38" s="108"/>
      <c r="J38" s="109"/>
      <c r="K38" s="60"/>
      <c r="L38" s="45"/>
      <c r="M38" s="45"/>
      <c r="N38" s="47"/>
      <c r="O38" s="47"/>
      <c r="P38" s="49"/>
      <c r="Q38" s="85"/>
    </row>
    <row r="39" spans="1:22" ht="43.35" customHeight="1" thickBot="1" x14ac:dyDescent="0.3">
      <c r="A39" s="112"/>
      <c r="C39" s="117" t="str">
        <f>IF(C38&gt;50%,"CORRECT","INCORRECT")</f>
        <v>CORRECT</v>
      </c>
      <c r="D39" s="118"/>
      <c r="E39" s="118"/>
      <c r="I39" s="106"/>
      <c r="J39" s="107"/>
      <c r="K39" s="60"/>
      <c r="L39" s="45"/>
      <c r="M39" s="45"/>
      <c r="N39" s="47"/>
      <c r="O39" s="47"/>
      <c r="P39" s="49"/>
      <c r="Q39" s="84"/>
    </row>
    <row r="40" spans="1:22" ht="47.4" customHeight="1" x14ac:dyDescent="0.25">
      <c r="D40" s="65"/>
      <c r="J40" s="59"/>
      <c r="K40" s="60"/>
      <c r="L40" s="45"/>
      <c r="M40" s="45"/>
      <c r="N40" s="47"/>
      <c r="O40" s="47"/>
      <c r="P40" s="49"/>
    </row>
    <row r="41" spans="1:22" ht="19.95" customHeight="1" x14ac:dyDescent="0.25">
      <c r="D41" s="66"/>
      <c r="J41" s="59"/>
      <c r="K41" s="60"/>
      <c r="L41" s="45"/>
      <c r="M41" s="45"/>
      <c r="N41" s="47"/>
      <c r="O41" s="47"/>
      <c r="P41" s="49"/>
    </row>
    <row r="46" spans="1:22" x14ac:dyDescent="0.25">
      <c r="A46" s="6"/>
      <c r="B46" s="6"/>
    </row>
  </sheetData>
  <sheetProtection algorithmName="SHA-512" hashValue="D/wHyKzDuO4mS3be8Xe+rWSmB8oVzlTF78cD++rm2ssChLDy8/ozxKZDyN1EUYt4lXu7MEDHSz1SuKy/TYqexA==" saltValue="uE0IhVrw2jjigLkEHjz96g==" spinCount="100000" sheet="1" objects="1" scenarios="1"/>
  <customSheetViews>
    <customSheetView guid="{3BB7A45E-33AA-4D17-9C38-AD9C4BD31B32}" scale="70" showPageBreaks="1" fitToPage="1" printArea="1" hiddenColumns="1">
      <pane ySplit="2" topLeftCell="A3" activePane="bottomLeft" state="frozenSplit"/>
      <selection pane="bottomLeft" activeCell="A13" sqref="A13"/>
      <pageMargins left="0.25" right="0.23" top="0.35" bottom="0.35" header="0.3" footer="0.3"/>
      <pageSetup paperSize="8" scale="82" orientation="landscape" r:id="rId1"/>
    </customSheetView>
    <customSheetView guid="{13CAE99E-1326-41E6-A214-B3512518385D}" scale="70" fitToPage="1" hiddenColumns="1">
      <selection activeCell="B2" sqref="B2"/>
      <pageMargins left="0.25" right="0.23" top="0.35" bottom="0.35" header="0.3" footer="0.3"/>
      <pageSetup paperSize="8" scale="55" orientation="landscape" r:id="rId2"/>
    </customSheetView>
    <customSheetView guid="{58D11F85-1728-46EC-8846-1A90263BE3AD}" scale="70" showPageBreaks="1" printArea="1" hiddenColumns="1" topLeftCell="A18">
      <selection activeCell="K33" sqref="K33:R34"/>
      <pageMargins left="0.25" right="0.25" top="0.75" bottom="0.75" header="0.3" footer="0.3"/>
      <pageSetup paperSize="8" scale="77" orientation="landscape" r:id="rId3"/>
    </customSheetView>
  </customSheetViews>
  <mergeCells count="22">
    <mergeCell ref="A14:G14"/>
    <mergeCell ref="C35:E35"/>
    <mergeCell ref="C38:E38"/>
    <mergeCell ref="C39:E39"/>
    <mergeCell ref="C36:E36"/>
    <mergeCell ref="C37:E37"/>
    <mergeCell ref="Q35:Q36"/>
    <mergeCell ref="Q37:Q39"/>
    <mergeCell ref="C1:K1"/>
    <mergeCell ref="Q3:Q7"/>
    <mergeCell ref="Q8:Q13"/>
    <mergeCell ref="Q14:Q22"/>
    <mergeCell ref="Q23:Q25"/>
    <mergeCell ref="Q26:Q31"/>
    <mergeCell ref="A8:G8"/>
    <mergeCell ref="A23:G23"/>
    <mergeCell ref="A32:G32"/>
    <mergeCell ref="A26:G26"/>
    <mergeCell ref="I35:J36"/>
    <mergeCell ref="I37:J39"/>
    <mergeCell ref="A35:A39"/>
    <mergeCell ref="A3:G3"/>
  </mergeCells>
  <conditionalFormatting sqref="H4:H31">
    <cfRule type="containsText" dxfId="16" priority="17" operator="containsText" text="◄">
      <formula>NOT(ISERROR(SEARCH("◄",H4)))</formula>
    </cfRule>
  </conditionalFormatting>
  <conditionalFormatting sqref="C4:C7">
    <cfRule type="cellIs" dxfId="15" priority="15" operator="equal">
      <formula>"NON"</formula>
    </cfRule>
    <cfRule type="cellIs" dxfId="14" priority="16" operator="equal">
      <formula>"OUI"</formula>
    </cfRule>
  </conditionalFormatting>
  <conditionalFormatting sqref="C9:C13">
    <cfRule type="cellIs" dxfId="13" priority="13" operator="equal">
      <formula>"NON"</formula>
    </cfRule>
    <cfRule type="cellIs" dxfId="12" priority="14" operator="equal">
      <formula>"OUI"</formula>
    </cfRule>
  </conditionalFormatting>
  <conditionalFormatting sqref="C15:C22">
    <cfRule type="cellIs" dxfId="11" priority="11" operator="equal">
      <formula>"NON"</formula>
    </cfRule>
    <cfRule type="cellIs" dxfId="10" priority="12" operator="equal">
      <formula>"OUI"</formula>
    </cfRule>
  </conditionalFormatting>
  <conditionalFormatting sqref="C24:C25">
    <cfRule type="cellIs" dxfId="9" priority="9" operator="equal">
      <formula>"NON"</formula>
    </cfRule>
    <cfRule type="cellIs" dxfId="8" priority="10" operator="equal">
      <formula>"OUI"</formula>
    </cfRule>
  </conditionalFormatting>
  <conditionalFormatting sqref="C27:C31">
    <cfRule type="cellIs" dxfId="7" priority="7" operator="equal">
      <formula>"NON"</formula>
    </cfRule>
    <cfRule type="cellIs" dxfId="6" priority="8" operator="equal">
      <formula>"OUI"</formula>
    </cfRule>
  </conditionalFormatting>
  <conditionalFormatting sqref="C38">
    <cfRule type="cellIs" dxfId="5" priority="5" operator="lessThanOrEqual">
      <formula>0.5</formula>
    </cfRule>
    <cfRule type="cellIs" dxfId="4" priority="6" operator="greaterThan">
      <formula>0.5</formula>
    </cfRule>
  </conditionalFormatting>
  <conditionalFormatting sqref="C39:E39">
    <cfRule type="containsText" dxfId="3" priority="3" operator="containsText" text="INCORRECT">
      <formula>NOT(ISERROR(SEARCH("INCORRECT",C39)))</formula>
    </cfRule>
    <cfRule type="containsText" dxfId="2" priority="4" operator="containsText" text="CORRECT">
      <formula>NOT(ISERROR(SEARCH("CORRECT",C39)))</formula>
    </cfRule>
  </conditionalFormatting>
  <conditionalFormatting sqref="C36:E36">
    <cfRule type="containsText" dxfId="1" priority="1" operator="containsText" text="INCORRECT">
      <formula>NOT(ISERROR(SEARCH("INCORRECT",C36)))</formula>
    </cfRule>
    <cfRule type="containsText" dxfId="0" priority="2" operator="containsText" text="CORRECT">
      <formula>NOT(ISERROR(SEARCH("CORRECT",C36)))</formula>
    </cfRule>
  </conditionalFormatting>
  <dataValidations count="1">
    <dataValidation type="list" allowBlank="1" showInputMessage="1" showErrorMessage="1" sqref="C4:C7 C9:C13 C24:C25 C15:C22">
      <formula1>"OUI,NON"</formula1>
    </dataValidation>
  </dataValidations>
  <pageMargins left="0.25" right="0.23" top="0.35" bottom="0.35" header="0.3" footer="0.3"/>
  <pageSetup paperSize="8" scale="74" orientation="landscape"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Pré-grille U61</vt:lpstr>
      <vt:lpstr>'Pré-grille U61'!Zone_d_impression</vt:lpstr>
    </vt:vector>
  </TitlesOfParts>
  <Company>ACADEMIE DE MONTPELLIER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Monin Thierry</dc:creator>
  <cp:lastModifiedBy>Rectorat</cp:lastModifiedBy>
  <cp:lastPrinted>2020-01-17T13:49:48Z</cp:lastPrinted>
  <dcterms:created xsi:type="dcterms:W3CDTF">2015-01-07T17:35:44Z</dcterms:created>
  <dcterms:modified xsi:type="dcterms:W3CDTF">2020-01-17T13:50:02Z</dcterms:modified>
</cp:coreProperties>
</file>